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Users\User\Downloads\"/>
    </mc:Choice>
  </mc:AlternateContent>
  <xr:revisionPtr revIDLastSave="0" documentId="13_ncr:1_{6BFF7057-E150-428C-B490-E1D9450244AB}" xr6:coauthVersionLast="47" xr6:coauthVersionMax="47" xr10:uidLastSave="{00000000-0000-0000-0000-000000000000}"/>
  <bookViews>
    <workbookView xWindow="-120" yWindow="-120" windowWidth="29040" windowHeight="15840" firstSheet="2" activeTab="6" xr2:uid="{00000000-000D-0000-FFFF-FFFF00000000}"/>
  </bookViews>
  <sheets>
    <sheet name="Матрица бас гов" sheetId="34" r:id="rId1"/>
    <sheet name="ИТОГ" sheetId="7" r:id="rId2"/>
    <sheet name="Рейтинговая таблица организаций" sheetId="1" r:id="rId3"/>
    <sheet name="Численность" sheetId="12" r:id="rId4"/>
    <sheet name="бланки " sheetId="3" r:id="rId5"/>
    <sheet name="описание" sheetId="2" r:id="rId6"/>
    <sheet name="анкеты" sheetId="5" r:id="rId7"/>
    <sheet name="Критерии и показатели" sheetId="13" r:id="rId8"/>
    <sheet name="Лист3" sheetId="37" r:id="rId9"/>
    <sheet name="для таблиц" sheetId="6" r:id="rId10"/>
  </sheets>
  <externalReferences>
    <externalReference r:id="rId11"/>
  </externalReferences>
  <definedNames>
    <definedName name="_xlnm._FilterDatabase" localSheetId="6" hidden="1">анкеты!$B$1:$AG$101</definedName>
    <definedName name="_xlnm._FilterDatabase" localSheetId="4" hidden="1">'бланки '!$A$5:$DM$105</definedName>
    <definedName name="_xlnm._FilterDatabase" localSheetId="1" hidden="1">ИТОГ!$A$1:$N$102</definedName>
    <definedName name="_xlnm._FilterDatabase" localSheetId="0" hidden="1">'Матрица бас гов'!$A$14:$BA$39</definedName>
    <definedName name="_xlnm._FilterDatabase" localSheetId="2" hidden="1">'Рейтинговая таблица организаций'!$A$3:$BF$3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 i="5" l="1"/>
  <c r="T4" i="5"/>
  <c r="T5" i="5"/>
  <c r="T6" i="5"/>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2" i="5"/>
  <c r="AE5" i="1" l="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4" i="1"/>
  <c r="B5" i="12" l="1"/>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4" i="12"/>
  <c r="A40" i="34" l="1"/>
  <c r="B40" i="34"/>
  <c r="A41" i="34"/>
  <c r="B41" i="34"/>
  <c r="A42" i="34"/>
  <c r="B42" i="34"/>
  <c r="A43" i="34"/>
  <c r="B43" i="34"/>
  <c r="A44" i="34"/>
  <c r="B44" i="34"/>
  <c r="A45" i="34"/>
  <c r="B45" i="34"/>
  <c r="A46" i="34"/>
  <c r="B46" i="34"/>
  <c r="A47" i="34"/>
  <c r="B47" i="34"/>
  <c r="A48" i="34"/>
  <c r="B48" i="34"/>
  <c r="A49" i="34"/>
  <c r="B49" i="34"/>
  <c r="A50" i="34"/>
  <c r="B50" i="34"/>
  <c r="A51" i="34"/>
  <c r="B51" i="34"/>
  <c r="A52" i="34"/>
  <c r="B52" i="34"/>
  <c r="A53" i="34"/>
  <c r="B53" i="34"/>
  <c r="A54" i="34"/>
  <c r="B54" i="34"/>
  <c r="A55" i="34"/>
  <c r="B55" i="34"/>
  <c r="A56" i="34"/>
  <c r="B56" i="34"/>
  <c r="A57" i="34"/>
  <c r="B57" i="34"/>
  <c r="A58" i="34"/>
  <c r="B58" i="34"/>
  <c r="A59" i="34"/>
  <c r="B59" i="34"/>
  <c r="A60" i="34"/>
  <c r="B60" i="34"/>
  <c r="A61" i="34"/>
  <c r="B61" i="34"/>
  <c r="A62" i="34"/>
  <c r="B62" i="34"/>
  <c r="A63" i="34"/>
  <c r="B63" i="34"/>
  <c r="A64" i="34"/>
  <c r="B64" i="34"/>
  <c r="A65" i="34"/>
  <c r="B65" i="34"/>
  <c r="A66" i="34"/>
  <c r="B66" i="34"/>
  <c r="A67" i="34"/>
  <c r="B67" i="34"/>
  <c r="A68" i="34"/>
  <c r="B68" i="34"/>
  <c r="A69" i="34"/>
  <c r="B69" i="34"/>
  <c r="A70" i="34"/>
  <c r="B70" i="34"/>
  <c r="A71" i="34"/>
  <c r="B71" i="34"/>
  <c r="A72" i="34"/>
  <c r="B72" i="34"/>
  <c r="A73" i="34"/>
  <c r="B73" i="34"/>
  <c r="A74" i="34"/>
  <c r="B74" i="34"/>
  <c r="A75" i="34"/>
  <c r="B75" i="34"/>
  <c r="A76" i="34"/>
  <c r="B76" i="34"/>
  <c r="A77" i="34"/>
  <c r="B77" i="34"/>
  <c r="A78" i="34"/>
  <c r="B78" i="34"/>
  <c r="A79" i="34"/>
  <c r="B79" i="34"/>
  <c r="A80" i="34"/>
  <c r="B80" i="34"/>
  <c r="A81" i="34"/>
  <c r="B81" i="34"/>
  <c r="A82" i="34"/>
  <c r="B82" i="34"/>
  <c r="A83" i="34"/>
  <c r="B83" i="34"/>
  <c r="A84" i="34"/>
  <c r="B84" i="34"/>
  <c r="A85" i="34"/>
  <c r="B85" i="34"/>
  <c r="A86" i="34"/>
  <c r="B86" i="34"/>
  <c r="A87" i="34"/>
  <c r="B87" i="34"/>
  <c r="A88" i="34"/>
  <c r="B88" i="34"/>
  <c r="A89" i="34"/>
  <c r="B89" i="34"/>
  <c r="A90" i="34"/>
  <c r="B90" i="34"/>
  <c r="A91" i="34"/>
  <c r="B91" i="34"/>
  <c r="A92" i="34"/>
  <c r="B92" i="34"/>
  <c r="A93" i="34"/>
  <c r="B93" i="34"/>
  <c r="A94" i="34"/>
  <c r="B94" i="34"/>
  <c r="A95" i="34"/>
  <c r="B95" i="34"/>
  <c r="A96" i="34"/>
  <c r="B96" i="34"/>
  <c r="A97" i="34"/>
  <c r="B97" i="34"/>
  <c r="A98" i="34"/>
  <c r="B98" i="34"/>
  <c r="A99" i="34"/>
  <c r="B99" i="34"/>
  <c r="A100" i="34"/>
  <c r="B100" i="34"/>
  <c r="A101" i="34"/>
  <c r="B101" i="34"/>
  <c r="A102" i="34"/>
  <c r="B102" i="34"/>
  <c r="A103" i="34"/>
  <c r="B103" i="34"/>
  <c r="A104" i="34"/>
  <c r="B104" i="34"/>
  <c r="A105" i="34"/>
  <c r="B105" i="34"/>
  <c r="A106" i="34"/>
  <c r="B106" i="34"/>
  <c r="A107" i="34"/>
  <c r="B107" i="34"/>
  <c r="A108" i="34"/>
  <c r="B108" i="34"/>
  <c r="A109" i="34"/>
  <c r="B109" i="34"/>
  <c r="A110" i="34"/>
  <c r="B110" i="34"/>
  <c r="A111" i="34"/>
  <c r="B111" i="34"/>
  <c r="A112" i="34"/>
  <c r="B112" i="34"/>
  <c r="A113" i="34"/>
  <c r="B113" i="34"/>
  <c r="A114" i="34"/>
  <c r="B114" i="34"/>
  <c r="L27" i="7" l="1"/>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13" i="7"/>
  <c r="L114" i="7"/>
  <c r="L115" i="7"/>
  <c r="L116" i="7"/>
  <c r="L117" i="7"/>
  <c r="L118" i="7"/>
  <c r="A27" i="37" l="1"/>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62" i="37"/>
  <c r="A63" i="37"/>
  <c r="A64" i="37"/>
  <c r="A65" i="37"/>
  <c r="A66" i="37"/>
  <c r="A67" i="37"/>
  <c r="A68" i="37"/>
  <c r="A69" i="37"/>
  <c r="A70" i="37"/>
  <c r="A71" i="37"/>
  <c r="A72" i="37"/>
  <c r="A73" i="37"/>
  <c r="A74" i="37"/>
  <c r="A75" i="37"/>
  <c r="A76" i="37"/>
  <c r="A77" i="37"/>
  <c r="A78" i="37"/>
  <c r="A79" i="37"/>
  <c r="A80" i="37"/>
  <c r="A81" i="37"/>
  <c r="A82" i="37"/>
  <c r="A83" i="37"/>
  <c r="A84" i="37"/>
  <c r="A85" i="37"/>
  <c r="A86" i="37"/>
  <c r="A87" i="37"/>
  <c r="A88" i="37"/>
  <c r="A89" i="37"/>
  <c r="A90" i="37"/>
  <c r="A91" i="37"/>
  <c r="A92" i="37"/>
  <c r="A93" i="37"/>
  <c r="A94" i="37"/>
  <c r="A95" i="37"/>
  <c r="A96" i="37"/>
  <c r="A97" i="37"/>
  <c r="A98" i="37"/>
  <c r="A99" i="37"/>
  <c r="A100" i="37"/>
  <c r="A101" i="37"/>
  <c r="A102" i="37"/>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A29" i="6"/>
  <c r="AX29" i="6" s="1"/>
  <c r="C29" i="6"/>
  <c r="AW29" i="6" s="1"/>
  <c r="AN29" i="6"/>
  <c r="A30" i="6"/>
  <c r="E30" i="6" s="1"/>
  <c r="C30" i="6"/>
  <c r="AW30" i="6" s="1"/>
  <c r="AN30" i="6"/>
  <c r="A31" i="6"/>
  <c r="E31" i="6" s="1"/>
  <c r="C31" i="6"/>
  <c r="AW31" i="6" s="1"/>
  <c r="AN31" i="6"/>
  <c r="A32" i="6"/>
  <c r="E32" i="6" s="1"/>
  <c r="C32" i="6"/>
  <c r="AW32" i="6" s="1"/>
  <c r="AN32" i="6"/>
  <c r="A33" i="6"/>
  <c r="AE33" i="6" s="1"/>
  <c r="C33" i="6"/>
  <c r="AW33" i="6" s="1"/>
  <c r="AN33" i="6"/>
  <c r="A34" i="6"/>
  <c r="C34" i="6"/>
  <c r="AW34" i="6" s="1"/>
  <c r="AN34" i="6"/>
  <c r="A35" i="6"/>
  <c r="V35" i="6" s="1"/>
  <c r="C35" i="6"/>
  <c r="AW35" i="6" s="1"/>
  <c r="AN35" i="6"/>
  <c r="A36" i="6"/>
  <c r="E36" i="6" s="1"/>
  <c r="C36" i="6"/>
  <c r="AW36" i="6" s="1"/>
  <c r="AN36" i="6"/>
  <c r="A37" i="6"/>
  <c r="AE37" i="6" s="1"/>
  <c r="C37" i="6"/>
  <c r="AW37" i="6" s="1"/>
  <c r="AN37" i="6"/>
  <c r="A38" i="6"/>
  <c r="E38" i="6" s="1"/>
  <c r="C38" i="6"/>
  <c r="AW38" i="6" s="1"/>
  <c r="AN38" i="6"/>
  <c r="A39" i="6"/>
  <c r="V39" i="6" s="1"/>
  <c r="C39" i="6"/>
  <c r="AW39" i="6" s="1"/>
  <c r="AN39" i="6"/>
  <c r="A40" i="6"/>
  <c r="E40" i="6" s="1"/>
  <c r="C40" i="6"/>
  <c r="AW40" i="6" s="1"/>
  <c r="AN40" i="6"/>
  <c r="A41" i="6"/>
  <c r="E41" i="6" s="1"/>
  <c r="C41" i="6"/>
  <c r="AW41" i="6" s="1"/>
  <c r="AN41" i="6"/>
  <c r="A42" i="6"/>
  <c r="E42" i="6" s="1"/>
  <c r="C42" i="6"/>
  <c r="AW42" i="6" s="1"/>
  <c r="AN42" i="6"/>
  <c r="A43" i="6"/>
  <c r="V43" i="6" s="1"/>
  <c r="C43" i="6"/>
  <c r="AW43" i="6" s="1"/>
  <c r="AN43" i="6"/>
  <c r="A44" i="6"/>
  <c r="N44" i="6" s="1"/>
  <c r="C44" i="6"/>
  <c r="AW44" i="6" s="1"/>
  <c r="AN44" i="6"/>
  <c r="A45" i="6"/>
  <c r="N45" i="6" s="1"/>
  <c r="C45" i="6"/>
  <c r="AW45" i="6" s="1"/>
  <c r="AN45" i="6"/>
  <c r="A46" i="6"/>
  <c r="E46" i="6" s="1"/>
  <c r="C46" i="6"/>
  <c r="AW46" i="6" s="1"/>
  <c r="AN46" i="6"/>
  <c r="A47" i="6"/>
  <c r="N47" i="6" s="1"/>
  <c r="C47" i="6"/>
  <c r="AW47" i="6" s="1"/>
  <c r="AN47" i="6"/>
  <c r="A48" i="6"/>
  <c r="C48" i="6"/>
  <c r="AW48" i="6" s="1"/>
  <c r="AN48" i="6"/>
  <c r="A49" i="6"/>
  <c r="C49" i="6"/>
  <c r="AW49" i="6" s="1"/>
  <c r="AN49" i="6"/>
  <c r="A50" i="6"/>
  <c r="AE50" i="6" s="1"/>
  <c r="C50" i="6"/>
  <c r="AW50" i="6" s="1"/>
  <c r="AN50" i="6"/>
  <c r="A51" i="6"/>
  <c r="E51" i="6" s="1"/>
  <c r="C51" i="6"/>
  <c r="AW51" i="6" s="1"/>
  <c r="AN51" i="6"/>
  <c r="A52" i="6"/>
  <c r="C52" i="6"/>
  <c r="AW52" i="6" s="1"/>
  <c r="AN52" i="6"/>
  <c r="A53" i="6"/>
  <c r="E53" i="6" s="1"/>
  <c r="C53" i="6"/>
  <c r="AW53" i="6" s="1"/>
  <c r="AN53" i="6"/>
  <c r="A54" i="6"/>
  <c r="N54" i="6" s="1"/>
  <c r="C54" i="6"/>
  <c r="AW54" i="6" s="1"/>
  <c r="AN54" i="6"/>
  <c r="A55" i="6"/>
  <c r="E55" i="6" s="1"/>
  <c r="C55" i="6"/>
  <c r="AW55" i="6" s="1"/>
  <c r="AN55" i="6"/>
  <c r="A56" i="6"/>
  <c r="C56" i="6"/>
  <c r="AW56" i="6" s="1"/>
  <c r="AN56" i="6"/>
  <c r="A57" i="6"/>
  <c r="E57" i="6" s="1"/>
  <c r="C57" i="6"/>
  <c r="AW57" i="6" s="1"/>
  <c r="AN57" i="6"/>
  <c r="A58" i="6"/>
  <c r="AE58" i="6" s="1"/>
  <c r="C58" i="6"/>
  <c r="AW58" i="6" s="1"/>
  <c r="AN58" i="6"/>
  <c r="A59" i="6"/>
  <c r="V59" i="6" s="1"/>
  <c r="C59" i="6"/>
  <c r="AW59" i="6" s="1"/>
  <c r="AN59" i="6"/>
  <c r="A60" i="6"/>
  <c r="E60" i="6" s="1"/>
  <c r="C60" i="6"/>
  <c r="AW60" i="6" s="1"/>
  <c r="AN60" i="6"/>
  <c r="A61" i="6"/>
  <c r="E61" i="6" s="1"/>
  <c r="C61" i="6"/>
  <c r="AW61" i="6" s="1"/>
  <c r="AN61" i="6"/>
  <c r="A62" i="6"/>
  <c r="E62" i="6" s="1"/>
  <c r="C62" i="6"/>
  <c r="AW62" i="6" s="1"/>
  <c r="AN62" i="6"/>
  <c r="A63" i="6"/>
  <c r="E63" i="6" s="1"/>
  <c r="C63" i="6"/>
  <c r="AW63" i="6" s="1"/>
  <c r="AN63" i="6"/>
  <c r="A64" i="6"/>
  <c r="C64" i="6"/>
  <c r="AW64" i="6" s="1"/>
  <c r="AN64" i="6"/>
  <c r="A65" i="6"/>
  <c r="E65" i="6" s="1"/>
  <c r="C65" i="6"/>
  <c r="AW65" i="6" s="1"/>
  <c r="AN65" i="6"/>
  <c r="A66" i="6"/>
  <c r="AE66" i="6" s="1"/>
  <c r="C66" i="6"/>
  <c r="AW66" i="6" s="1"/>
  <c r="AN66" i="6"/>
  <c r="A67" i="6"/>
  <c r="E67" i="6" s="1"/>
  <c r="C67" i="6"/>
  <c r="AW67" i="6" s="1"/>
  <c r="AN67" i="6"/>
  <c r="A68" i="6"/>
  <c r="C68" i="6"/>
  <c r="AW68" i="6" s="1"/>
  <c r="AN68" i="6"/>
  <c r="A69" i="6"/>
  <c r="E69" i="6" s="1"/>
  <c r="C69" i="6"/>
  <c r="AW69" i="6" s="1"/>
  <c r="AN69" i="6"/>
  <c r="A70" i="6"/>
  <c r="AE70" i="6" s="1"/>
  <c r="C70" i="6"/>
  <c r="AW70" i="6" s="1"/>
  <c r="AN70" i="6"/>
  <c r="A71" i="6"/>
  <c r="N71" i="6" s="1"/>
  <c r="C71" i="6"/>
  <c r="AW71" i="6" s="1"/>
  <c r="AN71" i="6"/>
  <c r="A72" i="6"/>
  <c r="E72" i="6" s="1"/>
  <c r="C72" i="6"/>
  <c r="AW72" i="6" s="1"/>
  <c r="AN72" i="6"/>
  <c r="A73" i="6"/>
  <c r="C73" i="6"/>
  <c r="AW73" i="6" s="1"/>
  <c r="AN73" i="6"/>
  <c r="A74" i="6"/>
  <c r="C74" i="6"/>
  <c r="AW74" i="6" s="1"/>
  <c r="AN74" i="6"/>
  <c r="A75" i="6"/>
  <c r="E75" i="6" s="1"/>
  <c r="C75" i="6"/>
  <c r="AW75" i="6" s="1"/>
  <c r="AN75" i="6"/>
  <c r="A76" i="6"/>
  <c r="E76" i="6" s="1"/>
  <c r="C76" i="6"/>
  <c r="AW76" i="6" s="1"/>
  <c r="AN76" i="6"/>
  <c r="A77" i="6"/>
  <c r="N77" i="6" s="1"/>
  <c r="C77" i="6"/>
  <c r="AW77" i="6" s="1"/>
  <c r="AN77" i="6"/>
  <c r="A78" i="6"/>
  <c r="E78" i="6" s="1"/>
  <c r="C78" i="6"/>
  <c r="AW78" i="6" s="1"/>
  <c r="AN78" i="6"/>
  <c r="A79" i="6"/>
  <c r="AX79" i="6" s="1"/>
  <c r="C79" i="6"/>
  <c r="AW79" i="6" s="1"/>
  <c r="AN79" i="6"/>
  <c r="A80" i="6"/>
  <c r="V80" i="6" s="1"/>
  <c r="C80" i="6"/>
  <c r="AW80" i="6" s="1"/>
  <c r="AN80" i="6"/>
  <c r="A81" i="6"/>
  <c r="N81" i="6" s="1"/>
  <c r="C81" i="6"/>
  <c r="AW81" i="6" s="1"/>
  <c r="AN81" i="6"/>
  <c r="A82" i="6"/>
  <c r="E82" i="6" s="1"/>
  <c r="C82" i="6"/>
  <c r="AW82" i="6" s="1"/>
  <c r="AN82" i="6"/>
  <c r="A83" i="6"/>
  <c r="C83" i="6"/>
  <c r="AW83" i="6" s="1"/>
  <c r="AN83" i="6"/>
  <c r="A84" i="6"/>
  <c r="AE84" i="6" s="1"/>
  <c r="C84" i="6"/>
  <c r="AW84" i="6" s="1"/>
  <c r="AN84" i="6"/>
  <c r="A85" i="6"/>
  <c r="C85" i="6"/>
  <c r="AW85" i="6" s="1"/>
  <c r="AN85" i="6"/>
  <c r="A86" i="6"/>
  <c r="E86" i="6" s="1"/>
  <c r="C86" i="6"/>
  <c r="AW86" i="6" s="1"/>
  <c r="AN86" i="6"/>
  <c r="A87" i="6"/>
  <c r="C87" i="6"/>
  <c r="AW87" i="6" s="1"/>
  <c r="AN87" i="6"/>
  <c r="A88" i="6"/>
  <c r="E88" i="6" s="1"/>
  <c r="C88" i="6"/>
  <c r="AW88" i="6" s="1"/>
  <c r="AN88" i="6"/>
  <c r="A89" i="6"/>
  <c r="N89" i="6" s="1"/>
  <c r="C89" i="6"/>
  <c r="AW89" i="6" s="1"/>
  <c r="AN89" i="6"/>
  <c r="A90" i="6"/>
  <c r="E90" i="6" s="1"/>
  <c r="C90" i="6"/>
  <c r="AW90" i="6" s="1"/>
  <c r="AN90" i="6"/>
  <c r="A91" i="6"/>
  <c r="C91" i="6"/>
  <c r="AW91" i="6" s="1"/>
  <c r="AN91" i="6"/>
  <c r="A92" i="6"/>
  <c r="C92" i="6"/>
  <c r="AW92" i="6" s="1"/>
  <c r="AN92" i="6"/>
  <c r="A93" i="6"/>
  <c r="N93" i="6" s="1"/>
  <c r="C93" i="6"/>
  <c r="AW93" i="6" s="1"/>
  <c r="AN93" i="6"/>
  <c r="A94" i="6"/>
  <c r="E94" i="6" s="1"/>
  <c r="C94" i="6"/>
  <c r="AW94" i="6" s="1"/>
  <c r="AN94" i="6"/>
  <c r="A95" i="6"/>
  <c r="V95" i="6" s="1"/>
  <c r="C95" i="6"/>
  <c r="AW95" i="6" s="1"/>
  <c r="AN95" i="6"/>
  <c r="A96" i="6"/>
  <c r="C96" i="6"/>
  <c r="AW96" i="6" s="1"/>
  <c r="AN96" i="6"/>
  <c r="A97" i="6"/>
  <c r="E97" i="6" s="1"/>
  <c r="C97" i="6"/>
  <c r="AW97" i="6" s="1"/>
  <c r="AN97" i="6"/>
  <c r="A98" i="6"/>
  <c r="N98" i="6" s="1"/>
  <c r="C98" i="6"/>
  <c r="AW98" i="6" s="1"/>
  <c r="AN98" i="6"/>
  <c r="A99" i="6"/>
  <c r="E99" i="6" s="1"/>
  <c r="C99" i="6"/>
  <c r="AW99" i="6" s="1"/>
  <c r="AN99" i="6"/>
  <c r="A100" i="6"/>
  <c r="E100" i="6" s="1"/>
  <c r="C100" i="6"/>
  <c r="AW100" i="6" s="1"/>
  <c r="AN100" i="6"/>
  <c r="A101" i="6"/>
  <c r="E101" i="6" s="1"/>
  <c r="C101" i="6"/>
  <c r="AW101" i="6" s="1"/>
  <c r="AN101" i="6"/>
  <c r="A102" i="6"/>
  <c r="E102" i="6" s="1"/>
  <c r="C102" i="6"/>
  <c r="AW102" i="6" s="1"/>
  <c r="AN102" i="6"/>
  <c r="A103" i="6"/>
  <c r="N103" i="6" s="1"/>
  <c r="C103" i="6"/>
  <c r="AW103" i="6" s="1"/>
  <c r="AN103" i="6"/>
  <c r="A29" i="1"/>
  <c r="A29" i="12" s="1"/>
  <c r="B29" i="1"/>
  <c r="B29" i="6" s="1"/>
  <c r="C29" i="1"/>
  <c r="D29" i="1"/>
  <c r="G40" i="34" s="1"/>
  <c r="E29" i="1"/>
  <c r="F29" i="1"/>
  <c r="J40" i="34" s="1"/>
  <c r="G29" i="1"/>
  <c r="H29" i="1"/>
  <c r="I29" i="1"/>
  <c r="P40" i="34" s="1"/>
  <c r="J29" i="1"/>
  <c r="Q40" i="34" s="1"/>
  <c r="K29" i="1"/>
  <c r="S40" i="34" s="1"/>
  <c r="L29" i="1"/>
  <c r="T40" i="34" s="1"/>
  <c r="U29" i="1"/>
  <c r="X29" i="1"/>
  <c r="AD29" i="1"/>
  <c r="AF29" i="1"/>
  <c r="AH40" i="34" s="1"/>
  <c r="AG29" i="1"/>
  <c r="AL29" i="1"/>
  <c r="AK40" i="34" s="1"/>
  <c r="AN29" i="1"/>
  <c r="AN40" i="34" s="1"/>
  <c r="AP29" i="1"/>
  <c r="AQ40" i="34" s="1"/>
  <c r="AQ29" i="1"/>
  <c r="AV29" i="1"/>
  <c r="AT40" i="34" s="1"/>
  <c r="AX29" i="1"/>
  <c r="AW40" i="34" s="1"/>
  <c r="AZ29" i="1"/>
  <c r="AZ40" i="34" s="1"/>
  <c r="A30" i="1"/>
  <c r="A30" i="12" s="1"/>
  <c r="B30" i="1"/>
  <c r="B30" i="6" s="1"/>
  <c r="C30" i="1"/>
  <c r="D30" i="6" s="1"/>
  <c r="D30" i="1"/>
  <c r="G41" i="34" s="1"/>
  <c r="E30" i="1"/>
  <c r="F30" i="1"/>
  <c r="J41" i="34" s="1"/>
  <c r="G30" i="1"/>
  <c r="H30" i="1"/>
  <c r="I30" i="1"/>
  <c r="P41" i="34" s="1"/>
  <c r="J30" i="1"/>
  <c r="K30" i="1"/>
  <c r="L30" i="1"/>
  <c r="U30" i="1"/>
  <c r="X30" i="1"/>
  <c r="Y41" i="34" s="1"/>
  <c r="AD30" i="1"/>
  <c r="AH30" i="1" s="1"/>
  <c r="J28" i="37" s="1"/>
  <c r="AI30" i="1"/>
  <c r="K28" i="37" s="1"/>
  <c r="AF30" i="1"/>
  <c r="AG30" i="1"/>
  <c r="AI41" i="34" s="1"/>
  <c r="AL30" i="1"/>
  <c r="AK41" i="34" s="1"/>
  <c r="AN30" i="1"/>
  <c r="AN41" i="34" s="1"/>
  <c r="AP30" i="1"/>
  <c r="AQ41" i="34" s="1"/>
  <c r="AQ30" i="1"/>
  <c r="AV30" i="1"/>
  <c r="AT41" i="34" s="1"/>
  <c r="AX30" i="1"/>
  <c r="AW41" i="34" s="1"/>
  <c r="AZ30" i="1"/>
  <c r="AZ41" i="34" s="1"/>
  <c r="A31" i="1"/>
  <c r="A31" i="12" s="1"/>
  <c r="B31" i="1"/>
  <c r="B31" i="6" s="1"/>
  <c r="C31" i="1"/>
  <c r="Y31" i="1" s="1"/>
  <c r="D31" i="1"/>
  <c r="G42" i="34" s="1"/>
  <c r="E31" i="1"/>
  <c r="F31" i="1"/>
  <c r="J42" i="34" s="1"/>
  <c r="G31" i="1"/>
  <c r="H31" i="1"/>
  <c r="I31" i="1"/>
  <c r="P42" i="34" s="1"/>
  <c r="J31" i="1"/>
  <c r="K31" i="1"/>
  <c r="S42" i="34" s="1"/>
  <c r="L31" i="1"/>
  <c r="T42" i="34" s="1"/>
  <c r="U31" i="1"/>
  <c r="X31" i="1"/>
  <c r="Y42" i="34" s="1"/>
  <c r="AD31" i="1"/>
  <c r="AF31" i="1"/>
  <c r="AH42" i="34" s="1"/>
  <c r="AG31" i="1"/>
  <c r="AI42" i="34" s="1"/>
  <c r="AL31" i="1"/>
  <c r="AK42" i="34" s="1"/>
  <c r="AN31" i="1"/>
  <c r="AN42" i="34" s="1"/>
  <c r="AP31" i="1"/>
  <c r="AQ42" i="34" s="1"/>
  <c r="AQ31" i="1"/>
  <c r="AV31" i="1"/>
  <c r="AT42" i="34" s="1"/>
  <c r="AX31" i="1"/>
  <c r="AW42" i="34" s="1"/>
  <c r="AZ31" i="1"/>
  <c r="AZ42" i="34" s="1"/>
  <c r="A32" i="1"/>
  <c r="A32" i="12" s="1"/>
  <c r="B32" i="1"/>
  <c r="B32" i="6" s="1"/>
  <c r="C32" i="1"/>
  <c r="AO32" i="1" s="1"/>
  <c r="D32" i="1"/>
  <c r="G43" i="34" s="1"/>
  <c r="E32" i="1"/>
  <c r="F32" i="1"/>
  <c r="J43" i="34" s="1"/>
  <c r="G32" i="1"/>
  <c r="H32" i="1"/>
  <c r="I32" i="1"/>
  <c r="P43" i="34" s="1"/>
  <c r="J32" i="1"/>
  <c r="K32" i="1"/>
  <c r="S43" i="34" s="1"/>
  <c r="L32" i="1"/>
  <c r="U32" i="1"/>
  <c r="X32" i="1"/>
  <c r="Y32" i="1"/>
  <c r="Z43" i="34" s="1"/>
  <c r="AD32" i="1"/>
  <c r="AH32" i="1" s="1"/>
  <c r="J30" i="37" s="1"/>
  <c r="AF32" i="1"/>
  <c r="AG32" i="1"/>
  <c r="AI43" i="34" s="1"/>
  <c r="AL32" i="1"/>
  <c r="AK43" i="34" s="1"/>
  <c r="AN32" i="1"/>
  <c r="AN43" i="34" s="1"/>
  <c r="AP32" i="1"/>
  <c r="AQ43" i="34" s="1"/>
  <c r="AQ32" i="1"/>
  <c r="AV32" i="1"/>
  <c r="AT43" i="34" s="1"/>
  <c r="AX32" i="1"/>
  <c r="AW43" i="34" s="1"/>
  <c r="AZ32" i="1"/>
  <c r="AZ43" i="34" s="1"/>
  <c r="A33" i="1"/>
  <c r="A33" i="12" s="1"/>
  <c r="B33" i="1"/>
  <c r="B33" i="6" s="1"/>
  <c r="C33" i="1"/>
  <c r="E33" i="12" s="1"/>
  <c r="D44" i="34" s="1"/>
  <c r="D33" i="1"/>
  <c r="G44" i="34" s="1"/>
  <c r="E33" i="1"/>
  <c r="F33" i="1"/>
  <c r="J44" i="34" s="1"/>
  <c r="G33" i="1"/>
  <c r="H33" i="1"/>
  <c r="I33" i="1"/>
  <c r="P44" i="34" s="1"/>
  <c r="J33" i="1"/>
  <c r="Q44" i="34" s="1"/>
  <c r="K33" i="1"/>
  <c r="L33" i="1"/>
  <c r="T44" i="34" s="1"/>
  <c r="U33" i="1"/>
  <c r="X33" i="1"/>
  <c r="AD33" i="1"/>
  <c r="AH33" i="1" s="1"/>
  <c r="J31" i="37" s="1"/>
  <c r="AI33" i="1"/>
  <c r="K31" i="37" s="1"/>
  <c r="AF33" i="1"/>
  <c r="AG33" i="1"/>
  <c r="AL33" i="1"/>
  <c r="AK44" i="34" s="1"/>
  <c r="AN33" i="1"/>
  <c r="AN44" i="34" s="1"/>
  <c r="AP33" i="1"/>
  <c r="AQ44" i="34" s="1"/>
  <c r="AQ33" i="1"/>
  <c r="AV33" i="1"/>
  <c r="AT44" i="34" s="1"/>
  <c r="AX33" i="1"/>
  <c r="AW44" i="34" s="1"/>
  <c r="AZ33" i="1"/>
  <c r="AZ44" i="34" s="1"/>
  <c r="A34" i="1"/>
  <c r="A34" i="12" s="1"/>
  <c r="B34" i="1"/>
  <c r="B34" i="6" s="1"/>
  <c r="C34" i="1"/>
  <c r="D34" i="6" s="1"/>
  <c r="D34" i="1"/>
  <c r="G45" i="34" s="1"/>
  <c r="E34" i="1"/>
  <c r="F34" i="1"/>
  <c r="J45" i="34" s="1"/>
  <c r="G34" i="1"/>
  <c r="H34" i="1"/>
  <c r="I34" i="1"/>
  <c r="P45" i="34" s="1"/>
  <c r="J34" i="1"/>
  <c r="K34" i="1"/>
  <c r="S45" i="34" s="1"/>
  <c r="L34" i="1"/>
  <c r="U34" i="1"/>
  <c r="X34" i="1"/>
  <c r="AD34" i="1"/>
  <c r="AF34" i="1"/>
  <c r="AG34" i="1"/>
  <c r="AI45" i="34" s="1"/>
  <c r="AL34" i="1"/>
  <c r="AK45" i="34" s="1"/>
  <c r="AN34" i="1"/>
  <c r="AN45" i="34" s="1"/>
  <c r="AP34" i="1"/>
  <c r="AQ45" i="34" s="1"/>
  <c r="AQ34" i="1"/>
  <c r="AV34" i="1"/>
  <c r="AT45" i="34" s="1"/>
  <c r="AX34" i="1"/>
  <c r="AW45" i="34" s="1"/>
  <c r="AZ34" i="1"/>
  <c r="AZ45" i="34" s="1"/>
  <c r="A35" i="1"/>
  <c r="A35" i="12" s="1"/>
  <c r="B35" i="1"/>
  <c r="B35" i="6" s="1"/>
  <c r="C35" i="1"/>
  <c r="E35" i="12" s="1"/>
  <c r="D46" i="34" s="1"/>
  <c r="D35" i="1"/>
  <c r="G46" i="34" s="1"/>
  <c r="E35" i="1"/>
  <c r="F35" i="1"/>
  <c r="J46" i="34" s="1"/>
  <c r="G35" i="1"/>
  <c r="H35" i="1"/>
  <c r="I35" i="1"/>
  <c r="P46" i="34" s="1"/>
  <c r="J35" i="1"/>
  <c r="Q46" i="34" s="1"/>
  <c r="K35" i="1"/>
  <c r="S46" i="34" s="1"/>
  <c r="L35" i="1"/>
  <c r="U35" i="1"/>
  <c r="X35" i="1"/>
  <c r="Y35" i="1"/>
  <c r="AD35" i="1"/>
  <c r="AH35" i="1" s="1"/>
  <c r="J33" i="37" s="1"/>
  <c r="AI35" i="1"/>
  <c r="K33" i="37" s="1"/>
  <c r="AF35" i="1"/>
  <c r="AG35" i="1"/>
  <c r="AL35" i="1"/>
  <c r="AK46" i="34" s="1"/>
  <c r="AN35" i="1"/>
  <c r="AN46" i="34" s="1"/>
  <c r="AP35" i="1"/>
  <c r="AQ46" i="34" s="1"/>
  <c r="AQ35" i="1"/>
  <c r="AV35" i="1"/>
  <c r="AT46" i="34" s="1"/>
  <c r="AX35" i="1"/>
  <c r="AW46" i="34" s="1"/>
  <c r="AZ35" i="1"/>
  <c r="AZ46" i="34" s="1"/>
  <c r="A36" i="1"/>
  <c r="A36" i="12" s="1"/>
  <c r="B36" i="1"/>
  <c r="B36" i="6" s="1"/>
  <c r="C36" i="1"/>
  <c r="E36" i="12" s="1"/>
  <c r="D47" i="34" s="1"/>
  <c r="D36" i="1"/>
  <c r="G47" i="34" s="1"/>
  <c r="E36" i="1"/>
  <c r="F36" i="1"/>
  <c r="J47" i="34" s="1"/>
  <c r="G36" i="1"/>
  <c r="H36" i="1"/>
  <c r="I36" i="1"/>
  <c r="P47" i="34" s="1"/>
  <c r="J36" i="1"/>
  <c r="Q47" i="34" s="1"/>
  <c r="K36" i="1"/>
  <c r="S47" i="34" s="1"/>
  <c r="L36" i="1"/>
  <c r="T47" i="34" s="1"/>
  <c r="U36" i="1"/>
  <c r="X36" i="1"/>
  <c r="Y47" i="34" s="1"/>
  <c r="AD36" i="1"/>
  <c r="AH36" i="1" s="1"/>
  <c r="J34" i="37" s="1"/>
  <c r="AF36" i="1"/>
  <c r="AH47" i="34" s="1"/>
  <c r="AG36" i="1"/>
  <c r="AL36" i="1"/>
  <c r="AK47" i="34" s="1"/>
  <c r="AN36" i="1"/>
  <c r="AN47" i="34" s="1"/>
  <c r="AP36" i="1"/>
  <c r="AQ47" i="34" s="1"/>
  <c r="AQ36" i="1"/>
  <c r="AV36" i="1"/>
  <c r="AT47" i="34" s="1"/>
  <c r="AX36" i="1"/>
  <c r="AW47" i="34" s="1"/>
  <c r="AZ36" i="1"/>
  <c r="AZ47" i="34" s="1"/>
  <c r="A37" i="1"/>
  <c r="A37" i="12" s="1"/>
  <c r="B37" i="1"/>
  <c r="B37" i="6" s="1"/>
  <c r="C37" i="1"/>
  <c r="D37" i="6" s="1"/>
  <c r="D37" i="1"/>
  <c r="G48" i="34" s="1"/>
  <c r="E37" i="1"/>
  <c r="F37" i="1"/>
  <c r="J48" i="34" s="1"/>
  <c r="G37" i="1"/>
  <c r="H37" i="1"/>
  <c r="I37" i="1"/>
  <c r="P48" i="34" s="1"/>
  <c r="J37" i="1"/>
  <c r="K37" i="1"/>
  <c r="S48" i="34" s="1"/>
  <c r="L37" i="1"/>
  <c r="T48" i="34" s="1"/>
  <c r="U37" i="1"/>
  <c r="X37" i="1"/>
  <c r="Y48" i="34" s="1"/>
  <c r="AD37" i="1"/>
  <c r="AF37" i="1"/>
  <c r="AH48" i="34" s="1"/>
  <c r="AG37" i="1"/>
  <c r="AL37" i="1"/>
  <c r="AK48" i="34" s="1"/>
  <c r="AN37" i="1"/>
  <c r="AN48" i="34" s="1"/>
  <c r="AP37" i="1"/>
  <c r="AQ48" i="34" s="1"/>
  <c r="AQ37" i="1"/>
  <c r="AV37" i="1"/>
  <c r="AT48" i="34" s="1"/>
  <c r="AX37" i="1"/>
  <c r="AW48" i="34" s="1"/>
  <c r="AZ37" i="1"/>
  <c r="AZ48" i="34" s="1"/>
  <c r="A38" i="1"/>
  <c r="A38" i="12" s="1"/>
  <c r="B38" i="1"/>
  <c r="B38" i="6" s="1"/>
  <c r="C38" i="1"/>
  <c r="D38" i="6" s="1"/>
  <c r="D38" i="1"/>
  <c r="G49" i="34" s="1"/>
  <c r="E38" i="1"/>
  <c r="F38" i="1"/>
  <c r="J49" i="34" s="1"/>
  <c r="G38" i="1"/>
  <c r="H38" i="1"/>
  <c r="I38" i="1"/>
  <c r="P49" i="34" s="1"/>
  <c r="J38" i="1"/>
  <c r="Q49" i="34" s="1"/>
  <c r="K38" i="1"/>
  <c r="S49" i="34" s="1"/>
  <c r="L38" i="1"/>
  <c r="U38" i="1"/>
  <c r="X38" i="1"/>
  <c r="Y49" i="34" s="1"/>
  <c r="AD38" i="1"/>
  <c r="AF38" i="1"/>
  <c r="AG38" i="1"/>
  <c r="AI49" i="34" s="1"/>
  <c r="AL38" i="1"/>
  <c r="AK49" i="34" s="1"/>
  <c r="AN38" i="1"/>
  <c r="AN49" i="34" s="1"/>
  <c r="AP38" i="1"/>
  <c r="AQ38" i="1"/>
  <c r="AR49" i="34" s="1"/>
  <c r="AV38" i="1"/>
  <c r="AT49" i="34" s="1"/>
  <c r="AX38" i="1"/>
  <c r="AW49" i="34" s="1"/>
  <c r="AZ38" i="1"/>
  <c r="AZ49" i="34" s="1"/>
  <c r="A39" i="1"/>
  <c r="A39" i="12" s="1"/>
  <c r="B39" i="1"/>
  <c r="B39" i="6" s="1"/>
  <c r="C39" i="1"/>
  <c r="D39" i="1"/>
  <c r="G50" i="34" s="1"/>
  <c r="E39" i="1"/>
  <c r="F39" i="1"/>
  <c r="J50" i="34" s="1"/>
  <c r="G39" i="1"/>
  <c r="H39" i="1"/>
  <c r="I39" i="1"/>
  <c r="P50" i="34" s="1"/>
  <c r="J39" i="1"/>
  <c r="K39" i="1"/>
  <c r="S50" i="34" s="1"/>
  <c r="L39" i="1"/>
  <c r="U39" i="1"/>
  <c r="X39" i="1"/>
  <c r="AD39" i="1"/>
  <c r="AF39" i="1"/>
  <c r="AG39" i="1"/>
  <c r="AL39" i="1"/>
  <c r="AK50" i="34" s="1"/>
  <c r="AN39" i="1"/>
  <c r="AN50" i="34" s="1"/>
  <c r="AP39" i="1"/>
  <c r="AQ39" i="1"/>
  <c r="AV39" i="1"/>
  <c r="AT50" i="34" s="1"/>
  <c r="AX39" i="1"/>
  <c r="AW50" i="34" s="1"/>
  <c r="AZ39" i="1"/>
  <c r="AZ50" i="34" s="1"/>
  <c r="A40" i="1"/>
  <c r="A40" i="12" s="1"/>
  <c r="B40" i="1"/>
  <c r="B40" i="6" s="1"/>
  <c r="C40" i="1"/>
  <c r="D40" i="6" s="1"/>
  <c r="D40" i="1"/>
  <c r="G51" i="34" s="1"/>
  <c r="E40" i="1"/>
  <c r="F40" i="1"/>
  <c r="J51" i="34" s="1"/>
  <c r="G40" i="1"/>
  <c r="H40" i="1"/>
  <c r="I40" i="1"/>
  <c r="P51" i="34" s="1"/>
  <c r="J40" i="1"/>
  <c r="K40" i="1"/>
  <c r="S51" i="34" s="1"/>
  <c r="L40" i="1"/>
  <c r="U40" i="1"/>
  <c r="X40" i="1"/>
  <c r="AD40" i="1"/>
  <c r="AF40" i="1"/>
  <c r="AG40" i="1"/>
  <c r="AL40" i="1"/>
  <c r="AK51" i="34" s="1"/>
  <c r="AN40" i="1"/>
  <c r="AN51" i="34" s="1"/>
  <c r="AP40" i="1"/>
  <c r="AQ51" i="34" s="1"/>
  <c r="AQ40" i="1"/>
  <c r="AV40" i="1"/>
  <c r="AT51" i="34" s="1"/>
  <c r="AX40" i="1"/>
  <c r="AW51" i="34" s="1"/>
  <c r="AZ40" i="1"/>
  <c r="AZ51" i="34" s="1"/>
  <c r="A41" i="1"/>
  <c r="A41" i="12" s="1"/>
  <c r="B41" i="1"/>
  <c r="B41" i="6" s="1"/>
  <c r="C41" i="1"/>
  <c r="E41" i="12" s="1"/>
  <c r="D52" i="34" s="1"/>
  <c r="D41" i="1"/>
  <c r="G52" i="34" s="1"/>
  <c r="E41" i="1"/>
  <c r="F41" i="1"/>
  <c r="J52" i="34" s="1"/>
  <c r="G41" i="1"/>
  <c r="H41" i="1"/>
  <c r="I41" i="1"/>
  <c r="P52" i="34" s="1"/>
  <c r="J41" i="1"/>
  <c r="K41" i="1"/>
  <c r="S52" i="34" s="1"/>
  <c r="L41" i="1"/>
  <c r="T52" i="34" s="1"/>
  <c r="U41" i="1"/>
  <c r="X41" i="1"/>
  <c r="AD41" i="1"/>
  <c r="AF41" i="1"/>
  <c r="AH52" i="34" s="1"/>
  <c r="AG41" i="1"/>
  <c r="AL41" i="1"/>
  <c r="AK52" i="34" s="1"/>
  <c r="AN41" i="1"/>
  <c r="AN52" i="34" s="1"/>
  <c r="AP41" i="1"/>
  <c r="AQ41" i="1"/>
  <c r="AR52" i="34" s="1"/>
  <c r="AV41" i="1"/>
  <c r="AT52" i="34" s="1"/>
  <c r="AX41" i="1"/>
  <c r="AW52" i="34" s="1"/>
  <c r="AZ41" i="1"/>
  <c r="AZ52" i="34" s="1"/>
  <c r="A42" i="1"/>
  <c r="A42" i="12" s="1"/>
  <c r="B42" i="1"/>
  <c r="B42" i="6" s="1"/>
  <c r="C42" i="1"/>
  <c r="D42" i="1"/>
  <c r="G53" i="34" s="1"/>
  <c r="E42" i="1"/>
  <c r="F42" i="1"/>
  <c r="J53" i="34" s="1"/>
  <c r="G42" i="1"/>
  <c r="H42" i="1"/>
  <c r="I42" i="1"/>
  <c r="P53" i="34" s="1"/>
  <c r="J42" i="1"/>
  <c r="K42" i="1"/>
  <c r="S53" i="34" s="1"/>
  <c r="L42" i="1"/>
  <c r="U42" i="1"/>
  <c r="X42" i="1"/>
  <c r="Y42" i="1"/>
  <c r="Z53" i="34" s="1"/>
  <c r="AD42" i="1"/>
  <c r="AF42" i="1"/>
  <c r="AG42" i="1"/>
  <c r="AL42" i="1"/>
  <c r="AK53" i="34" s="1"/>
  <c r="AN42" i="1"/>
  <c r="AN53" i="34" s="1"/>
  <c r="AP42" i="1"/>
  <c r="AQ42" i="1"/>
  <c r="AR53" i="34" s="1"/>
  <c r="AV42" i="1"/>
  <c r="AT53" i="34" s="1"/>
  <c r="AX42" i="1"/>
  <c r="AW53" i="34" s="1"/>
  <c r="AZ42" i="1"/>
  <c r="AZ53" i="34" s="1"/>
  <c r="A43" i="1"/>
  <c r="A43" i="12" s="1"/>
  <c r="B43" i="1"/>
  <c r="B43" i="6" s="1"/>
  <c r="C43" i="1"/>
  <c r="E43" i="12" s="1"/>
  <c r="D43" i="1"/>
  <c r="G54" i="34" s="1"/>
  <c r="E43" i="1"/>
  <c r="F43" i="1"/>
  <c r="J54" i="34" s="1"/>
  <c r="G43" i="1"/>
  <c r="H43" i="1"/>
  <c r="I43" i="1"/>
  <c r="J43" i="1"/>
  <c r="K43" i="1"/>
  <c r="S54" i="34" s="1"/>
  <c r="L43" i="1"/>
  <c r="T54" i="34" s="1"/>
  <c r="U43" i="1"/>
  <c r="X43" i="1"/>
  <c r="AD43" i="1"/>
  <c r="AH43" i="1" s="1"/>
  <c r="J41" i="37" s="1"/>
  <c r="AF43" i="1"/>
  <c r="AH54" i="34" s="1"/>
  <c r="AG43" i="1"/>
  <c r="AL43" i="1"/>
  <c r="AK54" i="34" s="1"/>
  <c r="AN43" i="1"/>
  <c r="AN54" i="34" s="1"/>
  <c r="AP43" i="1"/>
  <c r="AQ54" i="34" s="1"/>
  <c r="AQ43" i="1"/>
  <c r="AV43" i="1"/>
  <c r="AT54" i="34" s="1"/>
  <c r="AX43" i="1"/>
  <c r="AW54" i="34" s="1"/>
  <c r="AZ43" i="1"/>
  <c r="AZ54" i="34" s="1"/>
  <c r="A44" i="1"/>
  <c r="A44" i="12" s="1"/>
  <c r="B44" i="1"/>
  <c r="B44" i="6" s="1"/>
  <c r="C44" i="1"/>
  <c r="BA44" i="1" s="1"/>
  <c r="D44" i="1"/>
  <c r="G55" i="34" s="1"/>
  <c r="E44" i="1"/>
  <c r="F44" i="1"/>
  <c r="J55" i="34" s="1"/>
  <c r="G44" i="1"/>
  <c r="H44" i="1"/>
  <c r="I44" i="1"/>
  <c r="P55" i="34" s="1"/>
  <c r="J44" i="1"/>
  <c r="K44" i="1"/>
  <c r="S55" i="34" s="1"/>
  <c r="L44" i="1"/>
  <c r="U44" i="1"/>
  <c r="X44" i="1"/>
  <c r="Y55" i="34" s="1"/>
  <c r="Y44" i="1"/>
  <c r="AD44" i="1"/>
  <c r="AF44" i="1"/>
  <c r="AH55" i="34" s="1"/>
  <c r="AG44" i="1"/>
  <c r="AL44" i="1"/>
  <c r="AK55" i="34" s="1"/>
  <c r="AN44" i="1"/>
  <c r="AN55" i="34" s="1"/>
  <c r="AP44" i="1"/>
  <c r="AQ55" i="34" s="1"/>
  <c r="AQ44" i="1"/>
  <c r="AV44" i="1"/>
  <c r="AT55" i="34" s="1"/>
  <c r="AX44" i="1"/>
  <c r="AW55" i="34" s="1"/>
  <c r="AZ44" i="1"/>
  <c r="AZ55" i="34" s="1"/>
  <c r="A45" i="1"/>
  <c r="A45" i="12" s="1"/>
  <c r="B45" i="1"/>
  <c r="B45" i="6" s="1"/>
  <c r="C45" i="1"/>
  <c r="D45" i="1"/>
  <c r="G56" i="34" s="1"/>
  <c r="E45" i="1"/>
  <c r="F45" i="1"/>
  <c r="J56" i="34" s="1"/>
  <c r="G45" i="1"/>
  <c r="H45" i="1"/>
  <c r="I45" i="1"/>
  <c r="P56" i="34" s="1"/>
  <c r="J45" i="1"/>
  <c r="Q56" i="34" s="1"/>
  <c r="K45" i="1"/>
  <c r="L45" i="1"/>
  <c r="U45" i="1"/>
  <c r="X45" i="1"/>
  <c r="Y56" i="34" s="1"/>
  <c r="AD45" i="1"/>
  <c r="AF45" i="1"/>
  <c r="AH56" i="34" s="1"/>
  <c r="AG45" i="1"/>
  <c r="AI56" i="34" s="1"/>
  <c r="AL45" i="1"/>
  <c r="AK56" i="34" s="1"/>
  <c r="AN45" i="1"/>
  <c r="AN56" i="34" s="1"/>
  <c r="AP45" i="1"/>
  <c r="AQ56" i="34" s="1"/>
  <c r="AQ45" i="1"/>
  <c r="AR56" i="34" s="1"/>
  <c r="AV45" i="1"/>
  <c r="AT56" i="34" s="1"/>
  <c r="AX45" i="1"/>
  <c r="AW56" i="34" s="1"/>
  <c r="AZ45" i="1"/>
  <c r="AZ56" i="34" s="1"/>
  <c r="A46" i="1"/>
  <c r="A46" i="12" s="1"/>
  <c r="B46" i="1"/>
  <c r="B46" i="6" s="1"/>
  <c r="C46" i="1"/>
  <c r="E46" i="12" s="1"/>
  <c r="D57" i="34" s="1"/>
  <c r="D46" i="1"/>
  <c r="G57" i="34" s="1"/>
  <c r="E46" i="1"/>
  <c r="F46" i="1"/>
  <c r="J57" i="34" s="1"/>
  <c r="G46" i="1"/>
  <c r="K57" i="34" s="1"/>
  <c r="H46" i="1"/>
  <c r="I46" i="1"/>
  <c r="P57" i="34" s="1"/>
  <c r="J46" i="1"/>
  <c r="K46" i="1"/>
  <c r="S57" i="34" s="1"/>
  <c r="L46" i="1"/>
  <c r="U46" i="1"/>
  <c r="X46" i="1"/>
  <c r="AD46" i="1"/>
  <c r="AF46" i="1"/>
  <c r="AG46" i="1"/>
  <c r="AL46" i="1"/>
  <c r="AK57" i="34" s="1"/>
  <c r="AN46" i="1"/>
  <c r="AN57" i="34" s="1"/>
  <c r="AP46" i="1"/>
  <c r="AQ46" i="1"/>
  <c r="AR57" i="34" s="1"/>
  <c r="AV46" i="1"/>
  <c r="AT57" i="34" s="1"/>
  <c r="AX46" i="1"/>
  <c r="AW57" i="34" s="1"/>
  <c r="AZ46" i="1"/>
  <c r="AZ57" i="34" s="1"/>
  <c r="A47" i="1"/>
  <c r="A47" i="12" s="1"/>
  <c r="B47" i="1"/>
  <c r="B47" i="6" s="1"/>
  <c r="C47" i="1"/>
  <c r="AM47" i="1" s="1"/>
  <c r="D47" i="1"/>
  <c r="G58" i="34" s="1"/>
  <c r="E47" i="1"/>
  <c r="F47" i="1"/>
  <c r="J58" i="34" s="1"/>
  <c r="G47" i="1"/>
  <c r="H47" i="1"/>
  <c r="I47" i="1"/>
  <c r="P58" i="34" s="1"/>
  <c r="J47" i="1"/>
  <c r="K47" i="1"/>
  <c r="S58" i="34" s="1"/>
  <c r="L47" i="1"/>
  <c r="U47" i="1"/>
  <c r="X47" i="1"/>
  <c r="AD47" i="1"/>
  <c r="AF47" i="1"/>
  <c r="AH58" i="34" s="1"/>
  <c r="AG47" i="1"/>
  <c r="AL47" i="1"/>
  <c r="AK58" i="34" s="1"/>
  <c r="AN47" i="1"/>
  <c r="AN58" i="34" s="1"/>
  <c r="AP47" i="1"/>
  <c r="AQ58" i="34" s="1"/>
  <c r="AQ47" i="1"/>
  <c r="AR58" i="34" s="1"/>
  <c r="AV47" i="1"/>
  <c r="AT58" i="34" s="1"/>
  <c r="AX47" i="1"/>
  <c r="AW58" i="34" s="1"/>
  <c r="AZ47" i="1"/>
  <c r="AZ58" i="34" s="1"/>
  <c r="A48" i="1"/>
  <c r="A48" i="12" s="1"/>
  <c r="B48" i="1"/>
  <c r="B48" i="6" s="1"/>
  <c r="C48" i="1"/>
  <c r="D48" i="6" s="1"/>
  <c r="D48" i="1"/>
  <c r="G59" i="34" s="1"/>
  <c r="E48" i="1"/>
  <c r="F48" i="1"/>
  <c r="J59" i="34" s="1"/>
  <c r="G48" i="1"/>
  <c r="H48" i="1"/>
  <c r="I48" i="1"/>
  <c r="P59" i="34" s="1"/>
  <c r="J48" i="1"/>
  <c r="Q59" i="34" s="1"/>
  <c r="K48" i="1"/>
  <c r="L48" i="1"/>
  <c r="T59" i="34" s="1"/>
  <c r="U48" i="1"/>
  <c r="X48" i="1"/>
  <c r="Y48" i="1"/>
  <c r="AD48" i="1"/>
  <c r="AH48" i="1" s="1"/>
  <c r="J46" i="37" s="1"/>
  <c r="AF48" i="1"/>
  <c r="AG48" i="1"/>
  <c r="AI59" i="34" s="1"/>
  <c r="AL48" i="1"/>
  <c r="AK59" i="34" s="1"/>
  <c r="AN48" i="1"/>
  <c r="AN59" i="34" s="1"/>
  <c r="AP48" i="1"/>
  <c r="AQ59" i="34" s="1"/>
  <c r="AQ48" i="1"/>
  <c r="AV48" i="1"/>
  <c r="AT59" i="34" s="1"/>
  <c r="AX48" i="1"/>
  <c r="AW59" i="34" s="1"/>
  <c r="AZ48" i="1"/>
  <c r="AZ59" i="34" s="1"/>
  <c r="A49" i="1"/>
  <c r="A49" i="12" s="1"/>
  <c r="B49" i="1"/>
  <c r="B49" i="6" s="1"/>
  <c r="C49" i="1"/>
  <c r="D49" i="1"/>
  <c r="G60" i="34" s="1"/>
  <c r="E49" i="1"/>
  <c r="F49" i="1"/>
  <c r="J60" i="34" s="1"/>
  <c r="G49" i="1"/>
  <c r="H49" i="1"/>
  <c r="I49" i="1"/>
  <c r="J49" i="1"/>
  <c r="K49" i="1"/>
  <c r="L49" i="1"/>
  <c r="T60" i="34" s="1"/>
  <c r="U49" i="1"/>
  <c r="X49" i="1"/>
  <c r="AD49" i="1"/>
  <c r="AF49" i="1"/>
  <c r="AG49" i="1"/>
  <c r="AL49" i="1"/>
  <c r="AK60" i="34" s="1"/>
  <c r="AN49" i="1"/>
  <c r="AN60" i="34" s="1"/>
  <c r="AP49" i="1"/>
  <c r="AQ60" i="34" s="1"/>
  <c r="AQ49" i="1"/>
  <c r="AV49" i="1"/>
  <c r="AT60" i="34" s="1"/>
  <c r="AX49" i="1"/>
  <c r="AW60" i="34" s="1"/>
  <c r="AZ49" i="1"/>
  <c r="AZ60" i="34" s="1"/>
  <c r="A50" i="1"/>
  <c r="A50" i="12" s="1"/>
  <c r="B50" i="1"/>
  <c r="B50" i="6" s="1"/>
  <c r="C50" i="1"/>
  <c r="AO50" i="1" s="1"/>
  <c r="AO61" i="34" s="1"/>
  <c r="D50" i="1"/>
  <c r="G61" i="34" s="1"/>
  <c r="E50" i="1"/>
  <c r="F50" i="1"/>
  <c r="J61" i="34" s="1"/>
  <c r="G50" i="1"/>
  <c r="H50" i="1"/>
  <c r="I50" i="1"/>
  <c r="P61" i="34" s="1"/>
  <c r="J50" i="1"/>
  <c r="K50" i="1"/>
  <c r="L50" i="1"/>
  <c r="U50" i="1"/>
  <c r="X50" i="1"/>
  <c r="AD50" i="1"/>
  <c r="AF50" i="1"/>
  <c r="AG50" i="1"/>
  <c r="AL50" i="1"/>
  <c r="AK61" i="34" s="1"/>
  <c r="AN50" i="1"/>
  <c r="AN61" i="34" s="1"/>
  <c r="AP50" i="1"/>
  <c r="AQ61" i="34" s="1"/>
  <c r="AQ50" i="1"/>
  <c r="AV50" i="1"/>
  <c r="AT61" i="34" s="1"/>
  <c r="AX50" i="1"/>
  <c r="AW61" i="34" s="1"/>
  <c r="AZ50" i="1"/>
  <c r="AZ61" i="34" s="1"/>
  <c r="A51" i="1"/>
  <c r="A51" i="12" s="1"/>
  <c r="B51" i="1"/>
  <c r="B51" i="6" s="1"/>
  <c r="C51" i="1"/>
  <c r="E51" i="12" s="1"/>
  <c r="D62" i="34" s="1"/>
  <c r="D51" i="1"/>
  <c r="G62" i="34" s="1"/>
  <c r="E51" i="1"/>
  <c r="F51" i="1"/>
  <c r="J62" i="34" s="1"/>
  <c r="G51" i="1"/>
  <c r="H51" i="1"/>
  <c r="I51" i="1"/>
  <c r="J51" i="1"/>
  <c r="Q62" i="34" s="1"/>
  <c r="K51" i="1"/>
  <c r="L51" i="1"/>
  <c r="U51" i="1"/>
  <c r="X51" i="1"/>
  <c r="Y62" i="34" s="1"/>
  <c r="AD51" i="1"/>
  <c r="AH51" i="1" s="1"/>
  <c r="J49" i="37" s="1"/>
  <c r="AI51" i="1"/>
  <c r="K49" i="37" s="1"/>
  <c r="AF51" i="1"/>
  <c r="AH62" i="34" s="1"/>
  <c r="AG51" i="1"/>
  <c r="AL51" i="1"/>
  <c r="AK62" i="34" s="1"/>
  <c r="AN51" i="1"/>
  <c r="AN62" i="34" s="1"/>
  <c r="AP51" i="1"/>
  <c r="AQ62" i="34" s="1"/>
  <c r="AQ51" i="1"/>
  <c r="AV51" i="1"/>
  <c r="AT62" i="34" s="1"/>
  <c r="AX51" i="1"/>
  <c r="AW62" i="34" s="1"/>
  <c r="AZ51" i="1"/>
  <c r="AZ62" i="34" s="1"/>
  <c r="A52" i="1"/>
  <c r="A52" i="12" s="1"/>
  <c r="B52" i="1"/>
  <c r="B52" i="6" s="1"/>
  <c r="C52" i="1"/>
  <c r="AO52" i="1" s="1"/>
  <c r="AO63" i="34" s="1"/>
  <c r="D52" i="1"/>
  <c r="G63" i="34" s="1"/>
  <c r="E52" i="1"/>
  <c r="F52" i="1"/>
  <c r="J63" i="34" s="1"/>
  <c r="G52" i="1"/>
  <c r="H52" i="1"/>
  <c r="I52" i="1"/>
  <c r="P63" i="34" s="1"/>
  <c r="J52" i="1"/>
  <c r="Q63" i="34" s="1"/>
  <c r="K52" i="1"/>
  <c r="S63" i="34" s="1"/>
  <c r="L52" i="1"/>
  <c r="T63" i="34" s="1"/>
  <c r="U52" i="1"/>
  <c r="X52" i="1"/>
  <c r="Y52" i="1"/>
  <c r="Z63" i="34" s="1"/>
  <c r="AD52" i="1"/>
  <c r="AF52" i="1"/>
  <c r="AG52" i="1"/>
  <c r="AL52" i="1"/>
  <c r="AK63" i="34" s="1"/>
  <c r="AN52" i="1"/>
  <c r="AN63" i="34" s="1"/>
  <c r="AP52" i="1"/>
  <c r="AQ63" i="34" s="1"/>
  <c r="AQ52" i="1"/>
  <c r="AV52" i="1"/>
  <c r="AT63" i="34" s="1"/>
  <c r="AX52" i="1"/>
  <c r="AW63" i="34" s="1"/>
  <c r="AZ52" i="1"/>
  <c r="AZ63" i="34" s="1"/>
  <c r="A53" i="1"/>
  <c r="A53" i="12" s="1"/>
  <c r="B53" i="1"/>
  <c r="B53" i="6" s="1"/>
  <c r="C53" i="1"/>
  <c r="D53" i="6" s="1"/>
  <c r="D53" i="1"/>
  <c r="G64" i="34" s="1"/>
  <c r="E53" i="1"/>
  <c r="F53" i="1"/>
  <c r="J64" i="34" s="1"/>
  <c r="G53" i="1"/>
  <c r="H53" i="1"/>
  <c r="I53" i="1"/>
  <c r="P64" i="34" s="1"/>
  <c r="J53" i="1"/>
  <c r="K53" i="1"/>
  <c r="S64" i="34" s="1"/>
  <c r="L53" i="1"/>
  <c r="U53" i="1"/>
  <c r="X53" i="1"/>
  <c r="AD53" i="1"/>
  <c r="AF53" i="1"/>
  <c r="AG53" i="1"/>
  <c r="AI64" i="34" s="1"/>
  <c r="AL53" i="1"/>
  <c r="AK64" i="34" s="1"/>
  <c r="AN53" i="1"/>
  <c r="AN64" i="34" s="1"/>
  <c r="AP53" i="1"/>
  <c r="AQ64" i="34" s="1"/>
  <c r="AQ53" i="1"/>
  <c r="AV53" i="1"/>
  <c r="AT64" i="34" s="1"/>
  <c r="AX53" i="1"/>
  <c r="AW64" i="34" s="1"/>
  <c r="AZ53" i="1"/>
  <c r="AZ64" i="34" s="1"/>
  <c r="A54" i="1"/>
  <c r="A54" i="12" s="1"/>
  <c r="B54" i="1"/>
  <c r="B54" i="6" s="1"/>
  <c r="C54" i="1"/>
  <c r="AW54" i="1" s="1"/>
  <c r="AU65" i="34" s="1"/>
  <c r="D54" i="1"/>
  <c r="G65" i="34" s="1"/>
  <c r="E54" i="1"/>
  <c r="F54" i="1"/>
  <c r="J65" i="34" s="1"/>
  <c r="G54" i="1"/>
  <c r="H54" i="1"/>
  <c r="I54" i="1"/>
  <c r="P65" i="34" s="1"/>
  <c r="J54" i="1"/>
  <c r="K54" i="1"/>
  <c r="S65" i="34" s="1"/>
  <c r="L54" i="1"/>
  <c r="U54" i="1"/>
  <c r="X54" i="1"/>
  <c r="Y65" i="34" s="1"/>
  <c r="AD54" i="1"/>
  <c r="AF54" i="1"/>
  <c r="AH65" i="34" s="1"/>
  <c r="AG54" i="1"/>
  <c r="AL54" i="1"/>
  <c r="AK65" i="34" s="1"/>
  <c r="AN54" i="1"/>
  <c r="AN65" i="34" s="1"/>
  <c r="AP54" i="1"/>
  <c r="AQ65" i="34" s="1"/>
  <c r="AQ54" i="1"/>
  <c r="AR65" i="34" s="1"/>
  <c r="AV54" i="1"/>
  <c r="AT65" i="34" s="1"/>
  <c r="AX54" i="1"/>
  <c r="AW65" i="34" s="1"/>
  <c r="AZ54" i="1"/>
  <c r="AZ65" i="34" s="1"/>
  <c r="A55" i="1"/>
  <c r="A55" i="12" s="1"/>
  <c r="B55" i="1"/>
  <c r="B55" i="6" s="1"/>
  <c r="C55" i="1"/>
  <c r="E55" i="12" s="1"/>
  <c r="D66" i="34" s="1"/>
  <c r="D55" i="1"/>
  <c r="G66" i="34" s="1"/>
  <c r="E55" i="1"/>
  <c r="F55" i="1"/>
  <c r="J66" i="34" s="1"/>
  <c r="G55" i="1"/>
  <c r="H55" i="1"/>
  <c r="I55" i="1"/>
  <c r="P66" i="34" s="1"/>
  <c r="J55" i="1"/>
  <c r="K55" i="1"/>
  <c r="S66" i="34" s="1"/>
  <c r="L55" i="1"/>
  <c r="T66" i="34" s="1"/>
  <c r="U55" i="1"/>
  <c r="X55" i="1"/>
  <c r="Y55" i="1"/>
  <c r="AD55" i="1"/>
  <c r="AF55" i="1"/>
  <c r="AG55" i="1"/>
  <c r="AL55" i="1"/>
  <c r="AK66" i="34" s="1"/>
  <c r="AN55" i="1"/>
  <c r="AN66" i="34" s="1"/>
  <c r="AP55" i="1"/>
  <c r="AQ66" i="34" s="1"/>
  <c r="AQ55" i="1"/>
  <c r="AV55" i="1"/>
  <c r="AT66" i="34" s="1"/>
  <c r="AX55" i="1"/>
  <c r="AW66" i="34" s="1"/>
  <c r="AZ55" i="1"/>
  <c r="AZ66" i="34" s="1"/>
  <c r="A56" i="1"/>
  <c r="A56" i="12" s="1"/>
  <c r="B56" i="1"/>
  <c r="B56" i="6" s="1"/>
  <c r="C56" i="1"/>
  <c r="D56" i="1"/>
  <c r="G67" i="34" s="1"/>
  <c r="E56" i="1"/>
  <c r="F56" i="1"/>
  <c r="J67" i="34" s="1"/>
  <c r="G56" i="1"/>
  <c r="H56" i="1"/>
  <c r="I56" i="1"/>
  <c r="P67" i="34" s="1"/>
  <c r="J56" i="1"/>
  <c r="K56" i="1"/>
  <c r="S67" i="34" s="1"/>
  <c r="L56" i="1"/>
  <c r="U56" i="1"/>
  <c r="X56" i="1"/>
  <c r="Y67" i="34" s="1"/>
  <c r="Y56" i="1"/>
  <c r="AD56" i="1"/>
  <c r="AH56" i="1" s="1"/>
  <c r="J54" i="37" s="1"/>
  <c r="AI56" i="1"/>
  <c r="K54" i="37" s="1"/>
  <c r="AF56" i="1"/>
  <c r="AG56" i="1"/>
  <c r="AL56" i="1"/>
  <c r="AK67" i="34" s="1"/>
  <c r="AN56" i="1"/>
  <c r="AN67" i="34" s="1"/>
  <c r="AP56" i="1"/>
  <c r="AQ67" i="34" s="1"/>
  <c r="AQ56" i="1"/>
  <c r="AV56" i="1"/>
  <c r="AT67" i="34" s="1"/>
  <c r="AX56" i="1"/>
  <c r="AW67" i="34" s="1"/>
  <c r="AZ56" i="1"/>
  <c r="AZ67" i="34" s="1"/>
  <c r="A57" i="1"/>
  <c r="A57" i="12" s="1"/>
  <c r="B57" i="1"/>
  <c r="B57" i="6" s="1"/>
  <c r="C57" i="1"/>
  <c r="E57" i="12" s="1"/>
  <c r="D68" i="34" s="1"/>
  <c r="D57" i="1"/>
  <c r="G68" i="34" s="1"/>
  <c r="E57" i="1"/>
  <c r="F57" i="1"/>
  <c r="J68" i="34" s="1"/>
  <c r="G57" i="1"/>
  <c r="H57" i="1"/>
  <c r="I57" i="1"/>
  <c r="P68" i="34" s="1"/>
  <c r="J57" i="1"/>
  <c r="K57" i="1"/>
  <c r="L57" i="1"/>
  <c r="U57" i="1"/>
  <c r="X57" i="1"/>
  <c r="AD57" i="1"/>
  <c r="AH57" i="1" s="1"/>
  <c r="J55" i="37" s="1"/>
  <c r="AF57" i="1"/>
  <c r="AG57" i="1"/>
  <c r="AL57" i="1"/>
  <c r="AK68" i="34" s="1"/>
  <c r="AN57" i="1"/>
  <c r="AN68" i="34" s="1"/>
  <c r="AP57" i="1"/>
  <c r="AQ68" i="34" s="1"/>
  <c r="AQ57" i="1"/>
  <c r="AV57" i="1"/>
  <c r="AT68" i="34" s="1"/>
  <c r="AX57" i="1"/>
  <c r="AW68" i="34" s="1"/>
  <c r="AZ57" i="1"/>
  <c r="AZ68" i="34" s="1"/>
  <c r="A58" i="1"/>
  <c r="A58" i="12" s="1"/>
  <c r="B58" i="1"/>
  <c r="B58" i="6" s="1"/>
  <c r="C58" i="1"/>
  <c r="D58" i="1"/>
  <c r="G69" i="34" s="1"/>
  <c r="E58" i="1"/>
  <c r="F58" i="1"/>
  <c r="J69" i="34" s="1"/>
  <c r="G58" i="1"/>
  <c r="H58" i="1"/>
  <c r="I58" i="1"/>
  <c r="P69" i="34" s="1"/>
  <c r="J58" i="1"/>
  <c r="Q69" i="34" s="1"/>
  <c r="K58" i="1"/>
  <c r="S69" i="34" s="1"/>
  <c r="L58" i="1"/>
  <c r="U58" i="1"/>
  <c r="X58" i="1"/>
  <c r="Y58" i="1"/>
  <c r="AD58" i="1"/>
  <c r="AF58" i="1"/>
  <c r="AG58" i="1"/>
  <c r="AL58" i="1"/>
  <c r="AK69" i="34" s="1"/>
  <c r="AN58" i="1"/>
  <c r="AN69" i="34" s="1"/>
  <c r="AP58" i="1"/>
  <c r="AQ69" i="34" s="1"/>
  <c r="AQ58" i="1"/>
  <c r="AV58" i="1"/>
  <c r="AT69" i="34" s="1"/>
  <c r="AX58" i="1"/>
  <c r="AW69" i="34" s="1"/>
  <c r="AZ58" i="1"/>
  <c r="AZ69" i="34" s="1"/>
  <c r="A59" i="1"/>
  <c r="A59" i="12" s="1"/>
  <c r="B59" i="1"/>
  <c r="B59" i="6" s="1"/>
  <c r="C59" i="1"/>
  <c r="E59" i="12" s="1"/>
  <c r="D70" i="34" s="1"/>
  <c r="D59" i="1"/>
  <c r="G70" i="34" s="1"/>
  <c r="E59" i="1"/>
  <c r="F59" i="1"/>
  <c r="J70" i="34" s="1"/>
  <c r="G59" i="1"/>
  <c r="H59" i="1"/>
  <c r="I59" i="1"/>
  <c r="J59" i="1"/>
  <c r="Q70" i="34" s="1"/>
  <c r="K59" i="1"/>
  <c r="L59" i="1"/>
  <c r="U59" i="1"/>
  <c r="X59" i="1"/>
  <c r="Y70" i="34" s="1"/>
  <c r="AD59" i="1"/>
  <c r="AF59" i="1"/>
  <c r="AG59" i="1"/>
  <c r="AI70" i="34" s="1"/>
  <c r="AL59" i="1"/>
  <c r="AK70" i="34" s="1"/>
  <c r="AN59" i="1"/>
  <c r="AN70" i="34" s="1"/>
  <c r="AP59" i="1"/>
  <c r="AQ70" i="34" s="1"/>
  <c r="AQ59" i="1"/>
  <c r="AR70" i="34" s="1"/>
  <c r="AV59" i="1"/>
  <c r="AT70" i="34" s="1"/>
  <c r="AX59" i="1"/>
  <c r="AW70" i="34" s="1"/>
  <c r="AZ59" i="1"/>
  <c r="AZ70" i="34" s="1"/>
  <c r="A60" i="1"/>
  <c r="A60" i="12" s="1"/>
  <c r="B60" i="1"/>
  <c r="B60" i="6" s="1"/>
  <c r="C60" i="1"/>
  <c r="E60" i="12" s="1"/>
  <c r="D71" i="34" s="1"/>
  <c r="D60" i="1"/>
  <c r="G71" i="34" s="1"/>
  <c r="E60" i="1"/>
  <c r="F60" i="1"/>
  <c r="J71" i="34" s="1"/>
  <c r="G60" i="1"/>
  <c r="H60" i="1"/>
  <c r="I60" i="1"/>
  <c r="P71" i="34" s="1"/>
  <c r="J60" i="1"/>
  <c r="Q71" i="34" s="1"/>
  <c r="K60" i="1"/>
  <c r="L60" i="1"/>
  <c r="U60" i="1"/>
  <c r="X60" i="1"/>
  <c r="Y60" i="1"/>
  <c r="AD60" i="1"/>
  <c r="AF60" i="1"/>
  <c r="AG60" i="1"/>
  <c r="AL60" i="1"/>
  <c r="AK71" i="34" s="1"/>
  <c r="AN60" i="1"/>
  <c r="AN71" i="34" s="1"/>
  <c r="AP60" i="1"/>
  <c r="AQ71" i="34" s="1"/>
  <c r="AQ60" i="1"/>
  <c r="AV60" i="1"/>
  <c r="AT71" i="34" s="1"/>
  <c r="AX60" i="1"/>
  <c r="AW71" i="34" s="1"/>
  <c r="AZ60" i="1"/>
  <c r="AZ71" i="34" s="1"/>
  <c r="A61" i="1"/>
  <c r="A61" i="12" s="1"/>
  <c r="B61" i="1"/>
  <c r="B61" i="6" s="1"/>
  <c r="C61" i="1"/>
  <c r="E61" i="12" s="1"/>
  <c r="D72" i="34" s="1"/>
  <c r="D61" i="1"/>
  <c r="G72" i="34" s="1"/>
  <c r="E61" i="1"/>
  <c r="F61" i="1"/>
  <c r="J72" i="34" s="1"/>
  <c r="G61" i="1"/>
  <c r="H61" i="1"/>
  <c r="I61" i="1"/>
  <c r="J61" i="1"/>
  <c r="Q72" i="34" s="1"/>
  <c r="K61" i="1"/>
  <c r="L61" i="1"/>
  <c r="T72" i="34" s="1"/>
  <c r="U61" i="1"/>
  <c r="X61" i="1"/>
  <c r="AD61" i="1"/>
  <c r="AF61" i="1"/>
  <c r="AG61" i="1"/>
  <c r="AL61" i="1"/>
  <c r="AK72" i="34" s="1"/>
  <c r="AN61" i="1"/>
  <c r="AN72" i="34" s="1"/>
  <c r="AP61" i="1"/>
  <c r="AQ72" i="34" s="1"/>
  <c r="AQ61" i="1"/>
  <c r="AV61" i="1"/>
  <c r="AT72" i="34" s="1"/>
  <c r="AX61" i="1"/>
  <c r="AW72" i="34" s="1"/>
  <c r="AZ61" i="1"/>
  <c r="AZ72" i="34" s="1"/>
  <c r="A62" i="1"/>
  <c r="A62" i="12" s="1"/>
  <c r="B62" i="1"/>
  <c r="B62" i="6" s="1"/>
  <c r="C62" i="1"/>
  <c r="Y62" i="1" s="1"/>
  <c r="D62" i="1"/>
  <c r="G73" i="34" s="1"/>
  <c r="E62" i="1"/>
  <c r="F62" i="1"/>
  <c r="J73" i="34" s="1"/>
  <c r="G62" i="1"/>
  <c r="H62" i="1"/>
  <c r="I62" i="1"/>
  <c r="P73" i="34" s="1"/>
  <c r="J62" i="1"/>
  <c r="Q73" i="34" s="1"/>
  <c r="K62" i="1"/>
  <c r="S73" i="34" s="1"/>
  <c r="L62" i="1"/>
  <c r="U62" i="1"/>
  <c r="X62" i="1"/>
  <c r="AD62" i="1"/>
  <c r="AF62" i="1"/>
  <c r="AH73" i="34" s="1"/>
  <c r="AG62" i="1"/>
  <c r="AI73" i="34" s="1"/>
  <c r="AL62" i="1"/>
  <c r="AK73" i="34" s="1"/>
  <c r="AN62" i="1"/>
  <c r="AN73" i="34" s="1"/>
  <c r="AP62" i="1"/>
  <c r="AQ73" i="34" s="1"/>
  <c r="AQ62" i="1"/>
  <c r="AV62" i="1"/>
  <c r="AT73" i="34" s="1"/>
  <c r="AX62" i="1"/>
  <c r="AW73" i="34" s="1"/>
  <c r="AZ62" i="1"/>
  <c r="AZ73" i="34" s="1"/>
  <c r="A63" i="1"/>
  <c r="A63" i="12" s="1"/>
  <c r="B63" i="1"/>
  <c r="B63" i="6" s="1"/>
  <c r="C63" i="1"/>
  <c r="AO63" i="1" s="1"/>
  <c r="D63" i="1"/>
  <c r="G74" i="34" s="1"/>
  <c r="E63" i="1"/>
  <c r="F63" i="1"/>
  <c r="J74" i="34" s="1"/>
  <c r="G63" i="1"/>
  <c r="H63" i="1"/>
  <c r="I63" i="1"/>
  <c r="P74" i="34" s="1"/>
  <c r="J63" i="1"/>
  <c r="Q74" i="34" s="1"/>
  <c r="K63" i="1"/>
  <c r="S74" i="34" s="1"/>
  <c r="L63" i="1"/>
  <c r="U63" i="1"/>
  <c r="X63" i="1"/>
  <c r="Y74" i="34" s="1"/>
  <c r="AD63" i="1"/>
  <c r="AF63" i="1"/>
  <c r="AH74" i="34" s="1"/>
  <c r="AG63" i="1"/>
  <c r="AI74" i="34" s="1"/>
  <c r="AL63" i="1"/>
  <c r="AK74" i="34" s="1"/>
  <c r="AN63" i="1"/>
  <c r="AN74" i="34" s="1"/>
  <c r="AP63" i="1"/>
  <c r="AQ74" i="34" s="1"/>
  <c r="AQ63" i="1"/>
  <c r="AV63" i="1"/>
  <c r="AT74" i="34" s="1"/>
  <c r="AX63" i="1"/>
  <c r="AW74" i="34" s="1"/>
  <c r="AZ63" i="1"/>
  <c r="AZ74" i="34" s="1"/>
  <c r="A64" i="1"/>
  <c r="A64" i="12" s="1"/>
  <c r="B64" i="1"/>
  <c r="B64" i="6" s="1"/>
  <c r="C64" i="1"/>
  <c r="D64" i="1"/>
  <c r="G75" i="34" s="1"/>
  <c r="E64" i="1"/>
  <c r="F64" i="1"/>
  <c r="J75" i="34" s="1"/>
  <c r="G64" i="1"/>
  <c r="H64" i="1"/>
  <c r="I64" i="1"/>
  <c r="P75" i="34" s="1"/>
  <c r="J64" i="1"/>
  <c r="K64" i="1"/>
  <c r="S75" i="34" s="1"/>
  <c r="L64" i="1"/>
  <c r="U64" i="1"/>
  <c r="X64" i="1"/>
  <c r="Y64" i="1"/>
  <c r="AD64" i="1"/>
  <c r="AH64" i="1" s="1"/>
  <c r="J62" i="37" s="1"/>
  <c r="AF64" i="1"/>
  <c r="AG64" i="1"/>
  <c r="AL64" i="1"/>
  <c r="AK75" i="34" s="1"/>
  <c r="AN64" i="1"/>
  <c r="AN75" i="34" s="1"/>
  <c r="AP64" i="1"/>
  <c r="AQ75" i="34" s="1"/>
  <c r="AQ64" i="1"/>
  <c r="AR75" i="34" s="1"/>
  <c r="AV64" i="1"/>
  <c r="AT75" i="34" s="1"/>
  <c r="AX64" i="1"/>
  <c r="AW75" i="34" s="1"/>
  <c r="AZ64" i="1"/>
  <c r="AZ75" i="34" s="1"/>
  <c r="A65" i="1"/>
  <c r="A65" i="12" s="1"/>
  <c r="B65" i="1"/>
  <c r="B65" i="6" s="1"/>
  <c r="C65" i="1"/>
  <c r="BA65" i="1" s="1"/>
  <c r="D65" i="1"/>
  <c r="G76" i="34" s="1"/>
  <c r="E65" i="1"/>
  <c r="F65" i="1"/>
  <c r="J76" i="34" s="1"/>
  <c r="G65" i="1"/>
  <c r="H65" i="1"/>
  <c r="I65" i="1"/>
  <c r="P76" i="34" s="1"/>
  <c r="J65" i="1"/>
  <c r="K65" i="1"/>
  <c r="S76" i="34" s="1"/>
  <c r="L65" i="1"/>
  <c r="U65" i="1"/>
  <c r="X65" i="1"/>
  <c r="Y65" i="1"/>
  <c r="AD65" i="1"/>
  <c r="AF65" i="1"/>
  <c r="AG65" i="1"/>
  <c r="AL65" i="1"/>
  <c r="AK76" i="34" s="1"/>
  <c r="AN65" i="1"/>
  <c r="AN76" i="34" s="1"/>
  <c r="AP65" i="1"/>
  <c r="AQ76" i="34" s="1"/>
  <c r="AQ65" i="1"/>
  <c r="AV65" i="1"/>
  <c r="AT76" i="34" s="1"/>
  <c r="AX65" i="1"/>
  <c r="AW76" i="34" s="1"/>
  <c r="AZ65" i="1"/>
  <c r="AZ76" i="34" s="1"/>
  <c r="A66" i="1"/>
  <c r="A66" i="12" s="1"/>
  <c r="B66" i="1"/>
  <c r="B66" i="6" s="1"/>
  <c r="C66" i="1"/>
  <c r="BA66" i="1" s="1"/>
  <c r="BA77" i="34" s="1"/>
  <c r="D66" i="1"/>
  <c r="G77" i="34" s="1"/>
  <c r="E66" i="1"/>
  <c r="F66" i="1"/>
  <c r="J77" i="34" s="1"/>
  <c r="G66" i="1"/>
  <c r="H66" i="1"/>
  <c r="I66" i="1"/>
  <c r="P77" i="34" s="1"/>
  <c r="J66" i="1"/>
  <c r="K66" i="1"/>
  <c r="S77" i="34" s="1"/>
  <c r="L66" i="1"/>
  <c r="U66" i="1"/>
  <c r="X66" i="1"/>
  <c r="Y66" i="1"/>
  <c r="Z77" i="34" s="1"/>
  <c r="AD66" i="1"/>
  <c r="AH66" i="1" s="1"/>
  <c r="J64" i="37" s="1"/>
  <c r="AF66" i="1"/>
  <c r="AG66" i="1"/>
  <c r="AL66" i="1"/>
  <c r="AK77" i="34" s="1"/>
  <c r="AN66" i="1"/>
  <c r="AN77" i="34" s="1"/>
  <c r="AP66" i="1"/>
  <c r="AQ77" i="34" s="1"/>
  <c r="AQ66" i="1"/>
  <c r="AV66" i="1"/>
  <c r="AT77" i="34" s="1"/>
  <c r="AX66" i="1"/>
  <c r="AW77" i="34" s="1"/>
  <c r="AZ66" i="1"/>
  <c r="AZ77" i="34" s="1"/>
  <c r="A67" i="1"/>
  <c r="A67" i="12" s="1"/>
  <c r="B67" i="1"/>
  <c r="B67" i="6" s="1"/>
  <c r="C67" i="1"/>
  <c r="E67" i="12" s="1"/>
  <c r="D78" i="34" s="1"/>
  <c r="D67" i="1"/>
  <c r="G78" i="34" s="1"/>
  <c r="E67" i="1"/>
  <c r="F67" i="1"/>
  <c r="J78" i="34" s="1"/>
  <c r="G67" i="1"/>
  <c r="K78" i="34" s="1"/>
  <c r="H67" i="1"/>
  <c r="I67" i="1"/>
  <c r="P78" i="34" s="1"/>
  <c r="J67" i="1"/>
  <c r="K67" i="1"/>
  <c r="S78" i="34" s="1"/>
  <c r="L67" i="1"/>
  <c r="T78" i="34" s="1"/>
  <c r="U67" i="1"/>
  <c r="X67" i="1"/>
  <c r="AD67" i="1"/>
  <c r="AF67" i="1"/>
  <c r="AG67" i="1"/>
  <c r="AL67" i="1"/>
  <c r="AK78" i="34" s="1"/>
  <c r="AN67" i="1"/>
  <c r="AN78" i="34" s="1"/>
  <c r="AP67" i="1"/>
  <c r="AQ78" i="34" s="1"/>
  <c r="AQ67" i="1"/>
  <c r="AV67" i="1"/>
  <c r="AT78" i="34" s="1"/>
  <c r="AX67" i="1"/>
  <c r="AW78" i="34" s="1"/>
  <c r="AZ67" i="1"/>
  <c r="AZ78" i="34" s="1"/>
  <c r="A68" i="1"/>
  <c r="A68" i="12" s="1"/>
  <c r="B68" i="1"/>
  <c r="B68" i="6" s="1"/>
  <c r="C68" i="1"/>
  <c r="E68" i="12" s="1"/>
  <c r="D79" i="34" s="1"/>
  <c r="D68" i="1"/>
  <c r="G79" i="34" s="1"/>
  <c r="E68" i="1"/>
  <c r="F68" i="1"/>
  <c r="J79" i="34" s="1"/>
  <c r="G68" i="1"/>
  <c r="H68" i="1"/>
  <c r="I68" i="1"/>
  <c r="P79" i="34" s="1"/>
  <c r="J68" i="1"/>
  <c r="K68" i="1"/>
  <c r="L68" i="1"/>
  <c r="U68" i="1"/>
  <c r="X68" i="1"/>
  <c r="AD68" i="1"/>
  <c r="AH68" i="1" s="1"/>
  <c r="J66" i="37" s="1"/>
  <c r="AF68" i="1"/>
  <c r="AG68" i="1"/>
  <c r="AL68" i="1"/>
  <c r="AK79" i="34" s="1"/>
  <c r="AN68" i="1"/>
  <c r="AN79" i="34" s="1"/>
  <c r="AP68" i="1"/>
  <c r="AQ79" i="34" s="1"/>
  <c r="AQ68" i="1"/>
  <c r="AV68" i="1"/>
  <c r="AT79" i="34" s="1"/>
  <c r="AX68" i="1"/>
  <c r="AW79" i="34" s="1"/>
  <c r="AZ68" i="1"/>
  <c r="AZ79" i="34" s="1"/>
  <c r="A69" i="1"/>
  <c r="A69" i="12" s="1"/>
  <c r="B69" i="1"/>
  <c r="B69" i="6" s="1"/>
  <c r="C69" i="1"/>
  <c r="D69" i="1"/>
  <c r="G80" i="34" s="1"/>
  <c r="E69" i="1"/>
  <c r="F69" i="1"/>
  <c r="J80" i="34" s="1"/>
  <c r="G69" i="1"/>
  <c r="H69" i="1"/>
  <c r="I69" i="1"/>
  <c r="P80" i="34" s="1"/>
  <c r="J69" i="1"/>
  <c r="K69" i="1"/>
  <c r="S80" i="34" s="1"/>
  <c r="L69" i="1"/>
  <c r="T80" i="34" s="1"/>
  <c r="U69" i="1"/>
  <c r="X69" i="1"/>
  <c r="Y80" i="34" s="1"/>
  <c r="AD69" i="1"/>
  <c r="AH69" i="1" s="1"/>
  <c r="J67" i="37" s="1"/>
  <c r="AF69" i="1"/>
  <c r="AH80" i="34" s="1"/>
  <c r="AG69" i="1"/>
  <c r="AL69" i="1"/>
  <c r="AK80" i="34" s="1"/>
  <c r="AN69" i="1"/>
  <c r="AN80" i="34" s="1"/>
  <c r="AP69" i="1"/>
  <c r="AQ80" i="34" s="1"/>
  <c r="AQ69" i="1"/>
  <c r="AV69" i="1"/>
  <c r="AT80" i="34" s="1"/>
  <c r="AX69" i="1"/>
  <c r="AW80" i="34" s="1"/>
  <c r="AZ69" i="1"/>
  <c r="AZ80" i="34" s="1"/>
  <c r="A70" i="1"/>
  <c r="A70" i="12" s="1"/>
  <c r="B70" i="1"/>
  <c r="B70" i="6" s="1"/>
  <c r="C70" i="1"/>
  <c r="BA70" i="1" s="1"/>
  <c r="D70" i="1"/>
  <c r="G81" i="34" s="1"/>
  <c r="E70" i="1"/>
  <c r="F70" i="1"/>
  <c r="J81" i="34" s="1"/>
  <c r="G70" i="1"/>
  <c r="H70" i="1"/>
  <c r="I70" i="1"/>
  <c r="P81" i="34" s="1"/>
  <c r="J70" i="1"/>
  <c r="K70" i="1"/>
  <c r="S81" i="34" s="1"/>
  <c r="L70" i="1"/>
  <c r="T81" i="34" s="1"/>
  <c r="U70" i="1"/>
  <c r="X70" i="1"/>
  <c r="Y70" i="1"/>
  <c r="AD70" i="1"/>
  <c r="AF70" i="1"/>
  <c r="AG70" i="1"/>
  <c r="AI81" i="34" s="1"/>
  <c r="AL70" i="1"/>
  <c r="AK81" i="34" s="1"/>
  <c r="AN70" i="1"/>
  <c r="AN81" i="34" s="1"/>
  <c r="AP70" i="1"/>
  <c r="AQ81" i="34" s="1"/>
  <c r="AQ70" i="1"/>
  <c r="AV70" i="1"/>
  <c r="AT81" i="34" s="1"/>
  <c r="AX70" i="1"/>
  <c r="AW81" i="34" s="1"/>
  <c r="AZ70" i="1"/>
  <c r="AZ81" i="34" s="1"/>
  <c r="A71" i="1"/>
  <c r="A71" i="12" s="1"/>
  <c r="B71" i="1"/>
  <c r="B71" i="6" s="1"/>
  <c r="C71" i="1"/>
  <c r="D71" i="1"/>
  <c r="G82" i="34" s="1"/>
  <c r="E71" i="1"/>
  <c r="F71" i="1"/>
  <c r="J82" i="34" s="1"/>
  <c r="G71" i="1"/>
  <c r="H71" i="1"/>
  <c r="I71" i="1"/>
  <c r="P82" i="34" s="1"/>
  <c r="J71" i="1"/>
  <c r="K71" i="1"/>
  <c r="S82" i="34" s="1"/>
  <c r="L71" i="1"/>
  <c r="U71" i="1"/>
  <c r="X71" i="1"/>
  <c r="AD71" i="1"/>
  <c r="AF71" i="1"/>
  <c r="AG71" i="1"/>
  <c r="AL71" i="1"/>
  <c r="AK82" i="34" s="1"/>
  <c r="AN71" i="1"/>
  <c r="AN82" i="34" s="1"/>
  <c r="AP71" i="1"/>
  <c r="AQ82" i="34" s="1"/>
  <c r="AQ71" i="1"/>
  <c r="AV71" i="1"/>
  <c r="AT82" i="34" s="1"/>
  <c r="AX71" i="1"/>
  <c r="AW82" i="34" s="1"/>
  <c r="AZ71" i="1"/>
  <c r="AZ82" i="34" s="1"/>
  <c r="A72" i="1"/>
  <c r="A72" i="12" s="1"/>
  <c r="B72" i="1"/>
  <c r="B72" i="6" s="1"/>
  <c r="C72" i="1"/>
  <c r="E72" i="12" s="1"/>
  <c r="D83" i="34" s="1"/>
  <c r="D72" i="1"/>
  <c r="G83" i="34" s="1"/>
  <c r="E72" i="1"/>
  <c r="F72" i="1"/>
  <c r="J83" i="34" s="1"/>
  <c r="G72" i="1"/>
  <c r="H72" i="1"/>
  <c r="I72" i="1"/>
  <c r="P83" i="34" s="1"/>
  <c r="J72" i="1"/>
  <c r="K72" i="1"/>
  <c r="S83" i="34" s="1"/>
  <c r="L72" i="1"/>
  <c r="T83" i="34" s="1"/>
  <c r="U72" i="1"/>
  <c r="X72" i="1"/>
  <c r="AD72" i="1"/>
  <c r="AF72" i="1"/>
  <c r="AH83" i="34" s="1"/>
  <c r="AG72" i="1"/>
  <c r="AL72" i="1"/>
  <c r="AK83" i="34" s="1"/>
  <c r="AN72" i="1"/>
  <c r="AN83" i="34" s="1"/>
  <c r="AP72" i="1"/>
  <c r="AQ83" i="34" s="1"/>
  <c r="AQ72" i="1"/>
  <c r="AV72" i="1"/>
  <c r="AT83" i="34" s="1"/>
  <c r="AX72" i="1"/>
  <c r="AW83" i="34" s="1"/>
  <c r="AZ72" i="1"/>
  <c r="AZ83" i="34" s="1"/>
  <c r="A73" i="1"/>
  <c r="A73" i="12" s="1"/>
  <c r="B73" i="1"/>
  <c r="B73" i="6" s="1"/>
  <c r="C73" i="1"/>
  <c r="D73" i="6" s="1"/>
  <c r="D73" i="1"/>
  <c r="G84" i="34" s="1"/>
  <c r="E73" i="1"/>
  <c r="F73" i="1"/>
  <c r="J84" i="34" s="1"/>
  <c r="G73" i="1"/>
  <c r="H73" i="1"/>
  <c r="I73" i="1"/>
  <c r="P84" i="34" s="1"/>
  <c r="J73" i="1"/>
  <c r="Q84" i="34" s="1"/>
  <c r="K73" i="1"/>
  <c r="S84" i="34" s="1"/>
  <c r="L73" i="1"/>
  <c r="U73" i="1"/>
  <c r="X73" i="1"/>
  <c r="Y84" i="34" s="1"/>
  <c r="AD73" i="1"/>
  <c r="AF73" i="1"/>
  <c r="AG73" i="1"/>
  <c r="AL73" i="1"/>
  <c r="AK84" i="34" s="1"/>
  <c r="AN73" i="1"/>
  <c r="AN84" i="34" s="1"/>
  <c r="AP73" i="1"/>
  <c r="AQ84" i="34" s="1"/>
  <c r="AQ73" i="1"/>
  <c r="AV73" i="1"/>
  <c r="AT84" i="34" s="1"/>
  <c r="AX73" i="1"/>
  <c r="AW84" i="34" s="1"/>
  <c r="AZ73" i="1"/>
  <c r="AZ84" i="34" s="1"/>
  <c r="A74" i="1"/>
  <c r="A74" i="12" s="1"/>
  <c r="B74" i="1"/>
  <c r="B74" i="6" s="1"/>
  <c r="C74" i="1"/>
  <c r="AO74" i="1" s="1"/>
  <c r="D74" i="1"/>
  <c r="G85" i="34" s="1"/>
  <c r="E74" i="1"/>
  <c r="F74" i="1"/>
  <c r="J85" i="34" s="1"/>
  <c r="G74" i="1"/>
  <c r="H74" i="1"/>
  <c r="I74" i="1"/>
  <c r="P85" i="34" s="1"/>
  <c r="J74" i="1"/>
  <c r="K74" i="1"/>
  <c r="L74" i="1"/>
  <c r="U74" i="1"/>
  <c r="X74" i="1"/>
  <c r="AD74" i="1"/>
  <c r="AH74" i="1" s="1"/>
  <c r="J72" i="37" s="1"/>
  <c r="AF74" i="1"/>
  <c r="AG74" i="1"/>
  <c r="AL74" i="1"/>
  <c r="AK85" i="34" s="1"/>
  <c r="AN74" i="1"/>
  <c r="AN85" i="34" s="1"/>
  <c r="AP74" i="1"/>
  <c r="AQ85" i="34" s="1"/>
  <c r="AQ74" i="1"/>
  <c r="AV74" i="1"/>
  <c r="AT85" i="34" s="1"/>
  <c r="AX74" i="1"/>
  <c r="AW85" i="34" s="1"/>
  <c r="AZ74" i="1"/>
  <c r="AZ85" i="34" s="1"/>
  <c r="A75" i="1"/>
  <c r="A75" i="12" s="1"/>
  <c r="B75" i="1"/>
  <c r="B75" i="6" s="1"/>
  <c r="C75" i="1"/>
  <c r="E75" i="12" s="1"/>
  <c r="D86" i="34" s="1"/>
  <c r="D75" i="1"/>
  <c r="G86" i="34" s="1"/>
  <c r="E75" i="1"/>
  <c r="F75" i="1"/>
  <c r="J86" i="34" s="1"/>
  <c r="G75" i="1"/>
  <c r="H75" i="1"/>
  <c r="I75" i="1"/>
  <c r="P86" i="34" s="1"/>
  <c r="J75" i="1"/>
  <c r="K75" i="1"/>
  <c r="S86" i="34" s="1"/>
  <c r="L75" i="1"/>
  <c r="T86" i="34" s="1"/>
  <c r="U75" i="1"/>
  <c r="X75" i="1"/>
  <c r="AD75" i="1"/>
  <c r="AF75" i="1"/>
  <c r="AH86" i="34" s="1"/>
  <c r="AG75" i="1"/>
  <c r="AL75" i="1"/>
  <c r="AK86" i="34" s="1"/>
  <c r="AN75" i="1"/>
  <c r="AN86" i="34" s="1"/>
  <c r="AP75" i="1"/>
  <c r="AQ86" i="34" s="1"/>
  <c r="AQ75" i="1"/>
  <c r="AR86" i="34" s="1"/>
  <c r="AV75" i="1"/>
  <c r="AT86" i="34" s="1"/>
  <c r="AX75" i="1"/>
  <c r="AW86" i="34" s="1"/>
  <c r="AZ75" i="1"/>
  <c r="AZ86" i="34" s="1"/>
  <c r="A76" i="1"/>
  <c r="A76" i="12" s="1"/>
  <c r="B76" i="1"/>
  <c r="B76" i="6" s="1"/>
  <c r="C76" i="1"/>
  <c r="D76" i="1"/>
  <c r="G87" i="34" s="1"/>
  <c r="E76" i="1"/>
  <c r="F76" i="1"/>
  <c r="J87" i="34" s="1"/>
  <c r="G76" i="1"/>
  <c r="H76" i="1"/>
  <c r="I76" i="1"/>
  <c r="P87" i="34" s="1"/>
  <c r="J76" i="1"/>
  <c r="K76" i="1"/>
  <c r="S87" i="34" s="1"/>
  <c r="L76" i="1"/>
  <c r="U76" i="1"/>
  <c r="X76" i="1"/>
  <c r="AD76" i="1"/>
  <c r="AF76" i="1"/>
  <c r="AG76" i="1"/>
  <c r="AL76" i="1"/>
  <c r="AK87" i="34" s="1"/>
  <c r="AN76" i="1"/>
  <c r="AN87" i="34" s="1"/>
  <c r="AP76" i="1"/>
  <c r="AQ87" i="34" s="1"/>
  <c r="AQ76" i="1"/>
  <c r="AR87" i="34" s="1"/>
  <c r="AV76" i="1"/>
  <c r="AT87" i="34" s="1"/>
  <c r="AX76" i="1"/>
  <c r="AW87" i="34" s="1"/>
  <c r="AZ76" i="1"/>
  <c r="AZ87" i="34" s="1"/>
  <c r="A77" i="1"/>
  <c r="A77" i="12" s="1"/>
  <c r="B77" i="1"/>
  <c r="B77" i="6" s="1"/>
  <c r="C77" i="1"/>
  <c r="D77" i="1"/>
  <c r="G88" i="34" s="1"/>
  <c r="E77" i="1"/>
  <c r="F77" i="1"/>
  <c r="J88" i="34" s="1"/>
  <c r="G77" i="1"/>
  <c r="H77" i="1"/>
  <c r="I77" i="1"/>
  <c r="P88" i="34" s="1"/>
  <c r="J77" i="1"/>
  <c r="K77" i="1"/>
  <c r="S88" i="34" s="1"/>
  <c r="L77" i="1"/>
  <c r="T88" i="34" s="1"/>
  <c r="U77" i="1"/>
  <c r="X77" i="1"/>
  <c r="Y88" i="34" s="1"/>
  <c r="AD77" i="1"/>
  <c r="AF77" i="1"/>
  <c r="AH88" i="34" s="1"/>
  <c r="AG77" i="1"/>
  <c r="AI88" i="34" s="1"/>
  <c r="AL77" i="1"/>
  <c r="AK88" i="34" s="1"/>
  <c r="AN77" i="1"/>
  <c r="AN88" i="34" s="1"/>
  <c r="AP77" i="1"/>
  <c r="AQ88" i="34" s="1"/>
  <c r="AQ77" i="1"/>
  <c r="AV77" i="1"/>
  <c r="AT88" i="34" s="1"/>
  <c r="AX77" i="1"/>
  <c r="AW88" i="34" s="1"/>
  <c r="AZ77" i="1"/>
  <c r="AZ88" i="34" s="1"/>
  <c r="A78" i="1"/>
  <c r="A78" i="12" s="1"/>
  <c r="B78" i="1"/>
  <c r="B78" i="6" s="1"/>
  <c r="C78" i="1"/>
  <c r="D78" i="6" s="1"/>
  <c r="D78" i="1"/>
  <c r="G89" i="34" s="1"/>
  <c r="E78" i="1"/>
  <c r="F78" i="1"/>
  <c r="J89" i="34" s="1"/>
  <c r="G78" i="1"/>
  <c r="H78" i="1"/>
  <c r="I78" i="1"/>
  <c r="P89" i="34" s="1"/>
  <c r="J78" i="1"/>
  <c r="K78" i="1"/>
  <c r="S89" i="34" s="1"/>
  <c r="L78" i="1"/>
  <c r="T89" i="34" s="1"/>
  <c r="U78" i="1"/>
  <c r="X78" i="1"/>
  <c r="AD78" i="1"/>
  <c r="AF78" i="1"/>
  <c r="AG78" i="1"/>
  <c r="AL78" i="1"/>
  <c r="AK89" i="34" s="1"/>
  <c r="AN78" i="1"/>
  <c r="AN89" i="34" s="1"/>
  <c r="AP78" i="1"/>
  <c r="AQ89" i="34" s="1"/>
  <c r="AQ78" i="1"/>
  <c r="AV78" i="1"/>
  <c r="AT89" i="34" s="1"/>
  <c r="AX78" i="1"/>
  <c r="AW89" i="34" s="1"/>
  <c r="AZ78" i="1"/>
  <c r="AZ89" i="34" s="1"/>
  <c r="A79" i="1"/>
  <c r="A79" i="12" s="1"/>
  <c r="B79" i="1"/>
  <c r="B79" i="6" s="1"/>
  <c r="C79" i="1"/>
  <c r="E79" i="12" s="1"/>
  <c r="D90" i="34" s="1"/>
  <c r="D79" i="1"/>
  <c r="G90" i="34" s="1"/>
  <c r="E79" i="1"/>
  <c r="F79" i="1"/>
  <c r="J90" i="34" s="1"/>
  <c r="G79" i="1"/>
  <c r="H79" i="1"/>
  <c r="I79" i="1"/>
  <c r="P90" i="34" s="1"/>
  <c r="J79" i="1"/>
  <c r="K79" i="1"/>
  <c r="S90" i="34" s="1"/>
  <c r="L79" i="1"/>
  <c r="T90" i="34" s="1"/>
  <c r="U79" i="1"/>
  <c r="X79" i="1"/>
  <c r="AD79" i="1"/>
  <c r="AF79" i="1"/>
  <c r="AG79" i="1"/>
  <c r="AI90" i="34" s="1"/>
  <c r="AL79" i="1"/>
  <c r="AK90" i="34" s="1"/>
  <c r="AN79" i="1"/>
  <c r="AN90" i="34" s="1"/>
  <c r="AP79" i="1"/>
  <c r="AQ90" i="34" s="1"/>
  <c r="AQ79" i="1"/>
  <c r="AV79" i="1"/>
  <c r="AT90" i="34" s="1"/>
  <c r="AX79" i="1"/>
  <c r="AW90" i="34" s="1"/>
  <c r="AZ79" i="1"/>
  <c r="AZ90" i="34" s="1"/>
  <c r="A80" i="1"/>
  <c r="A80" i="12" s="1"/>
  <c r="B80" i="1"/>
  <c r="B80" i="6" s="1"/>
  <c r="C80" i="1"/>
  <c r="Y80" i="1" s="1"/>
  <c r="Z91" i="34" s="1"/>
  <c r="D80" i="1"/>
  <c r="G91" i="34" s="1"/>
  <c r="E80" i="1"/>
  <c r="F80" i="1"/>
  <c r="J91" i="34" s="1"/>
  <c r="G80" i="1"/>
  <c r="H80" i="1"/>
  <c r="I80" i="1"/>
  <c r="P91" i="34" s="1"/>
  <c r="J80" i="1"/>
  <c r="K80" i="1"/>
  <c r="S91" i="34" s="1"/>
  <c r="L80" i="1"/>
  <c r="U80" i="1"/>
  <c r="X80" i="1"/>
  <c r="Y91" i="34" s="1"/>
  <c r="AD80" i="1"/>
  <c r="AH80" i="1" s="1"/>
  <c r="J78" i="37" s="1"/>
  <c r="AF80" i="1"/>
  <c r="AG80" i="1"/>
  <c r="AL80" i="1"/>
  <c r="AK91" i="34" s="1"/>
  <c r="AN80" i="1"/>
  <c r="AN91" i="34" s="1"/>
  <c r="AP80" i="1"/>
  <c r="AQ91" i="34" s="1"/>
  <c r="AQ80" i="1"/>
  <c r="AV80" i="1"/>
  <c r="AT91" i="34" s="1"/>
  <c r="AX80" i="1"/>
  <c r="AW91" i="34" s="1"/>
  <c r="AZ80" i="1"/>
  <c r="AZ91" i="34" s="1"/>
  <c r="A81" i="1"/>
  <c r="A81" i="12" s="1"/>
  <c r="B81" i="1"/>
  <c r="B81" i="6" s="1"/>
  <c r="C81" i="1"/>
  <c r="Y81" i="1" s="1"/>
  <c r="D81" i="1"/>
  <c r="G92" i="34" s="1"/>
  <c r="E81" i="1"/>
  <c r="F81" i="1"/>
  <c r="J92" i="34" s="1"/>
  <c r="G81" i="1"/>
  <c r="H81" i="1"/>
  <c r="I81" i="1"/>
  <c r="P92" i="34" s="1"/>
  <c r="J81" i="1"/>
  <c r="K81" i="1"/>
  <c r="S92" i="34" s="1"/>
  <c r="L81" i="1"/>
  <c r="U81" i="1"/>
  <c r="X81" i="1"/>
  <c r="AD81" i="1"/>
  <c r="AF81" i="1"/>
  <c r="AG81" i="1"/>
  <c r="AL81" i="1"/>
  <c r="AK92" i="34" s="1"/>
  <c r="AN81" i="1"/>
  <c r="AN92" i="34" s="1"/>
  <c r="AP81" i="1"/>
  <c r="AQ92" i="34" s="1"/>
  <c r="AQ81" i="1"/>
  <c r="AV81" i="1"/>
  <c r="AT92" i="34" s="1"/>
  <c r="AX81" i="1"/>
  <c r="AW92" i="34" s="1"/>
  <c r="AZ81" i="1"/>
  <c r="AZ92" i="34" s="1"/>
  <c r="A82" i="1"/>
  <c r="A82" i="12" s="1"/>
  <c r="B82" i="1"/>
  <c r="B82" i="6" s="1"/>
  <c r="C82" i="1"/>
  <c r="D82" i="1"/>
  <c r="G93" i="34" s="1"/>
  <c r="E82" i="1"/>
  <c r="F82" i="1"/>
  <c r="J93" i="34" s="1"/>
  <c r="G82" i="1"/>
  <c r="H82" i="1"/>
  <c r="I82" i="1"/>
  <c r="P93" i="34" s="1"/>
  <c r="J82" i="1"/>
  <c r="K82" i="1"/>
  <c r="S93" i="34" s="1"/>
  <c r="L82" i="1"/>
  <c r="U82" i="1"/>
  <c r="X82" i="1"/>
  <c r="Y93" i="34" s="1"/>
  <c r="AD82" i="1"/>
  <c r="AF82" i="1"/>
  <c r="AG82" i="1"/>
  <c r="AL82" i="1"/>
  <c r="AK93" i="34" s="1"/>
  <c r="AN82" i="1"/>
  <c r="AN93" i="34" s="1"/>
  <c r="AP82" i="1"/>
  <c r="AQ82" i="1"/>
  <c r="AV82" i="1"/>
  <c r="AT93" i="34" s="1"/>
  <c r="AX82" i="1"/>
  <c r="AW93" i="34" s="1"/>
  <c r="AZ82" i="1"/>
  <c r="AZ93" i="34" s="1"/>
  <c r="A83" i="1"/>
  <c r="A83" i="12" s="1"/>
  <c r="B83" i="1"/>
  <c r="B83" i="6" s="1"/>
  <c r="C83" i="1"/>
  <c r="D83" i="1"/>
  <c r="G94" i="34" s="1"/>
  <c r="E83" i="1"/>
  <c r="F83" i="1"/>
  <c r="J94" i="34" s="1"/>
  <c r="G83" i="1"/>
  <c r="H83" i="1"/>
  <c r="I83" i="1"/>
  <c r="P94" i="34" s="1"/>
  <c r="J83" i="1"/>
  <c r="K83" i="1"/>
  <c r="S94" i="34" s="1"/>
  <c r="L83" i="1"/>
  <c r="T94" i="34" s="1"/>
  <c r="U83" i="1"/>
  <c r="X83" i="1"/>
  <c r="AD83" i="1"/>
  <c r="AF83" i="1"/>
  <c r="AG83" i="1"/>
  <c r="AL83" i="1"/>
  <c r="AK94" i="34" s="1"/>
  <c r="AN83" i="1"/>
  <c r="AN94" i="34" s="1"/>
  <c r="AP83" i="1"/>
  <c r="AQ94" i="34" s="1"/>
  <c r="AQ83" i="1"/>
  <c r="AV83" i="1"/>
  <c r="AT94" i="34" s="1"/>
  <c r="AX83" i="1"/>
  <c r="AW94" i="34" s="1"/>
  <c r="AZ83" i="1"/>
  <c r="AZ94" i="34" s="1"/>
  <c r="A84" i="1"/>
  <c r="A84" i="12" s="1"/>
  <c r="B84" i="1"/>
  <c r="B84" i="6" s="1"/>
  <c r="C84" i="1"/>
  <c r="E84" i="12" s="1"/>
  <c r="D95" i="34" s="1"/>
  <c r="D84" i="1"/>
  <c r="G95" i="34" s="1"/>
  <c r="E84" i="1"/>
  <c r="F84" i="1"/>
  <c r="J95" i="34" s="1"/>
  <c r="G84" i="1"/>
  <c r="H84" i="1"/>
  <c r="I84" i="1"/>
  <c r="P95" i="34" s="1"/>
  <c r="J84" i="1"/>
  <c r="K84" i="1"/>
  <c r="S95" i="34" s="1"/>
  <c r="L84" i="1"/>
  <c r="T95" i="34" s="1"/>
  <c r="U84" i="1"/>
  <c r="X84" i="1"/>
  <c r="AD84" i="1"/>
  <c r="AF84" i="1"/>
  <c r="AG84" i="1"/>
  <c r="AL84" i="1"/>
  <c r="AK95" i="34" s="1"/>
  <c r="AN84" i="1"/>
  <c r="AN95" i="34" s="1"/>
  <c r="AP84" i="1"/>
  <c r="AQ84" i="1"/>
  <c r="AV84" i="1"/>
  <c r="AT95" i="34" s="1"/>
  <c r="AX84" i="1"/>
  <c r="AW95" i="34" s="1"/>
  <c r="AZ84" i="1"/>
  <c r="AZ95" i="34" s="1"/>
  <c r="A85" i="1"/>
  <c r="A85" i="12" s="1"/>
  <c r="B85" i="1"/>
  <c r="B85" i="6" s="1"/>
  <c r="C85" i="1"/>
  <c r="BA85" i="1" s="1"/>
  <c r="BA96" i="34" s="1"/>
  <c r="D85" i="1"/>
  <c r="G96" i="34" s="1"/>
  <c r="E85" i="1"/>
  <c r="F85" i="1"/>
  <c r="J96" i="34" s="1"/>
  <c r="G85" i="1"/>
  <c r="H85" i="1"/>
  <c r="I85" i="1"/>
  <c r="P96" i="34" s="1"/>
  <c r="J85" i="1"/>
  <c r="K85" i="1"/>
  <c r="S96" i="34" s="1"/>
  <c r="L85" i="1"/>
  <c r="U85" i="1"/>
  <c r="X85" i="1"/>
  <c r="Y96" i="34" s="1"/>
  <c r="AD85" i="1"/>
  <c r="AF85" i="1"/>
  <c r="AH96" i="34" s="1"/>
  <c r="AG85" i="1"/>
  <c r="AL85" i="1"/>
  <c r="AK96" i="34" s="1"/>
  <c r="AN85" i="1"/>
  <c r="AN96" i="34" s="1"/>
  <c r="AP85" i="1"/>
  <c r="AQ96" i="34" s="1"/>
  <c r="AQ85" i="1"/>
  <c r="AV85" i="1"/>
  <c r="AT96" i="34" s="1"/>
  <c r="AX85" i="1"/>
  <c r="AW96" i="34" s="1"/>
  <c r="AZ85" i="1"/>
  <c r="AZ96" i="34" s="1"/>
  <c r="A86" i="1"/>
  <c r="A86" i="12" s="1"/>
  <c r="B86" i="1"/>
  <c r="B86" i="6" s="1"/>
  <c r="C86" i="1"/>
  <c r="E86" i="12" s="1"/>
  <c r="D97" i="34" s="1"/>
  <c r="D86" i="1"/>
  <c r="G97" i="34" s="1"/>
  <c r="E86" i="1"/>
  <c r="F86" i="1"/>
  <c r="J97" i="34" s="1"/>
  <c r="G86" i="1"/>
  <c r="H86" i="1"/>
  <c r="I86" i="1"/>
  <c r="P97" i="34" s="1"/>
  <c r="J86" i="1"/>
  <c r="K86" i="1"/>
  <c r="L86" i="1"/>
  <c r="U86" i="1"/>
  <c r="X86" i="1"/>
  <c r="AD86" i="1"/>
  <c r="AF86" i="1"/>
  <c r="AG86" i="1"/>
  <c r="AL86" i="1"/>
  <c r="AK97" i="34" s="1"/>
  <c r="AN86" i="1"/>
  <c r="AN97" i="34" s="1"/>
  <c r="AP86" i="1"/>
  <c r="AQ97" i="34" s="1"/>
  <c r="AQ86" i="1"/>
  <c r="AR97" i="34" s="1"/>
  <c r="AV86" i="1"/>
  <c r="AT97" i="34" s="1"/>
  <c r="AX86" i="1"/>
  <c r="AW97" i="34" s="1"/>
  <c r="AZ86" i="1"/>
  <c r="AZ97" i="34" s="1"/>
  <c r="A87" i="1"/>
  <c r="A87" i="12" s="1"/>
  <c r="B87" i="1"/>
  <c r="B87" i="6" s="1"/>
  <c r="C87" i="1"/>
  <c r="Y87" i="1" s="1"/>
  <c r="D87" i="1"/>
  <c r="G98" i="34" s="1"/>
  <c r="E87" i="1"/>
  <c r="F87" i="1"/>
  <c r="J98" i="34" s="1"/>
  <c r="G87" i="1"/>
  <c r="H87" i="1"/>
  <c r="I87" i="1"/>
  <c r="P98" i="34" s="1"/>
  <c r="J87" i="1"/>
  <c r="K87" i="1"/>
  <c r="S98" i="34" s="1"/>
  <c r="L87" i="1"/>
  <c r="T98" i="34" s="1"/>
  <c r="U87" i="1"/>
  <c r="X87" i="1"/>
  <c r="Y98" i="34" s="1"/>
  <c r="AD87" i="1"/>
  <c r="AF87" i="1"/>
  <c r="AG87" i="1"/>
  <c r="AL87" i="1"/>
  <c r="AK98" i="34" s="1"/>
  <c r="AN87" i="1"/>
  <c r="AN98" i="34" s="1"/>
  <c r="AP87" i="1"/>
  <c r="AQ98" i="34" s="1"/>
  <c r="AQ87" i="1"/>
  <c r="AV87" i="1"/>
  <c r="AT98" i="34" s="1"/>
  <c r="AX87" i="1"/>
  <c r="AW98" i="34" s="1"/>
  <c r="AZ87" i="1"/>
  <c r="AZ98" i="34" s="1"/>
  <c r="A88" i="1"/>
  <c r="A88" i="12" s="1"/>
  <c r="B88" i="1"/>
  <c r="B88" i="6" s="1"/>
  <c r="C88" i="1"/>
  <c r="E88" i="12" s="1"/>
  <c r="D99" i="34" s="1"/>
  <c r="D88" i="1"/>
  <c r="G99" i="34" s="1"/>
  <c r="E88" i="1"/>
  <c r="F88" i="1"/>
  <c r="J99" i="34" s="1"/>
  <c r="G88" i="1"/>
  <c r="H88" i="1"/>
  <c r="I88" i="1"/>
  <c r="P99" i="34" s="1"/>
  <c r="J88" i="1"/>
  <c r="K88" i="1"/>
  <c r="S99" i="34" s="1"/>
  <c r="L88" i="1"/>
  <c r="U88" i="1"/>
  <c r="X88" i="1"/>
  <c r="AD88" i="1"/>
  <c r="AF88" i="1"/>
  <c r="AG88" i="1"/>
  <c r="AI99" i="34" s="1"/>
  <c r="AL88" i="1"/>
  <c r="AK99" i="34" s="1"/>
  <c r="AN88" i="1"/>
  <c r="AN99" i="34" s="1"/>
  <c r="AP88" i="1"/>
  <c r="AQ99" i="34" s="1"/>
  <c r="AQ88" i="1"/>
  <c r="AV88" i="1"/>
  <c r="AT99" i="34" s="1"/>
  <c r="AX88" i="1"/>
  <c r="AW99" i="34" s="1"/>
  <c r="AZ88" i="1"/>
  <c r="AZ99" i="34" s="1"/>
  <c r="A89" i="1"/>
  <c r="A89" i="12" s="1"/>
  <c r="B89" i="1"/>
  <c r="B89" i="6" s="1"/>
  <c r="C89" i="1"/>
  <c r="Y89" i="1" s="1"/>
  <c r="D89" i="1"/>
  <c r="G100" i="34" s="1"/>
  <c r="E89" i="1"/>
  <c r="F89" i="1"/>
  <c r="J100" i="34" s="1"/>
  <c r="G89" i="1"/>
  <c r="H89" i="1"/>
  <c r="I89" i="1"/>
  <c r="P100" i="34" s="1"/>
  <c r="J89" i="1"/>
  <c r="K89" i="1"/>
  <c r="S100" i="34" s="1"/>
  <c r="L89" i="1"/>
  <c r="U89" i="1"/>
  <c r="X89" i="1"/>
  <c r="AD89" i="1"/>
  <c r="AF89" i="1"/>
  <c r="AG89" i="1"/>
  <c r="AL89" i="1"/>
  <c r="AK100" i="34" s="1"/>
  <c r="AN89" i="1"/>
  <c r="AN100" i="34" s="1"/>
  <c r="AP89" i="1"/>
  <c r="AQ100" i="34" s="1"/>
  <c r="AQ89" i="1"/>
  <c r="AV89" i="1"/>
  <c r="AT100" i="34" s="1"/>
  <c r="AX89" i="1"/>
  <c r="AW100" i="34" s="1"/>
  <c r="AZ89" i="1"/>
  <c r="AZ100" i="34" s="1"/>
  <c r="A90" i="1"/>
  <c r="A90" i="12" s="1"/>
  <c r="B90" i="1"/>
  <c r="B90" i="6" s="1"/>
  <c r="C90" i="1"/>
  <c r="E90" i="12" s="1"/>
  <c r="D101" i="34" s="1"/>
  <c r="D90" i="1"/>
  <c r="G101" i="34" s="1"/>
  <c r="E90" i="1"/>
  <c r="F90" i="1"/>
  <c r="J101" i="34" s="1"/>
  <c r="G90" i="1"/>
  <c r="H90" i="1"/>
  <c r="I90" i="1"/>
  <c r="P101" i="34" s="1"/>
  <c r="J90" i="1"/>
  <c r="K90" i="1"/>
  <c r="S101" i="34" s="1"/>
  <c r="L90" i="1"/>
  <c r="U90" i="1"/>
  <c r="X90" i="1"/>
  <c r="Y90" i="1"/>
  <c r="AD90" i="1"/>
  <c r="AF90" i="1"/>
  <c r="AG90" i="1"/>
  <c r="AL90" i="1"/>
  <c r="AK101" i="34" s="1"/>
  <c r="AN90" i="1"/>
  <c r="AN101" i="34" s="1"/>
  <c r="AP90" i="1"/>
  <c r="AQ101" i="34" s="1"/>
  <c r="AQ90" i="1"/>
  <c r="AR101" i="34" s="1"/>
  <c r="AV90" i="1"/>
  <c r="AT101" i="34" s="1"/>
  <c r="AX90" i="1"/>
  <c r="AW101" i="34" s="1"/>
  <c r="AZ90" i="1"/>
  <c r="AZ101" i="34" s="1"/>
  <c r="A91" i="1"/>
  <c r="A91" i="12" s="1"/>
  <c r="B91" i="1"/>
  <c r="B91" i="6" s="1"/>
  <c r="C91" i="1"/>
  <c r="E91" i="12" s="1"/>
  <c r="D102" i="34" s="1"/>
  <c r="D91" i="1"/>
  <c r="G102" i="34" s="1"/>
  <c r="E91" i="1"/>
  <c r="F91" i="1"/>
  <c r="J102" i="34" s="1"/>
  <c r="G91" i="1"/>
  <c r="H91" i="1"/>
  <c r="I91" i="1"/>
  <c r="P102" i="34" s="1"/>
  <c r="J91" i="1"/>
  <c r="K91" i="1"/>
  <c r="S102" i="34" s="1"/>
  <c r="L91" i="1"/>
  <c r="T102" i="34" s="1"/>
  <c r="U91" i="1"/>
  <c r="X91" i="1"/>
  <c r="Y102" i="34" s="1"/>
  <c r="AD91" i="1"/>
  <c r="AH91" i="1" s="1"/>
  <c r="J89" i="37" s="1"/>
  <c r="AF91" i="1"/>
  <c r="AG91" i="1"/>
  <c r="AL91" i="1"/>
  <c r="AK102" i="34" s="1"/>
  <c r="AN91" i="1"/>
  <c r="AN102" i="34" s="1"/>
  <c r="AP91" i="1"/>
  <c r="AQ102" i="34" s="1"/>
  <c r="AQ91" i="1"/>
  <c r="AR102" i="34" s="1"/>
  <c r="AV91" i="1"/>
  <c r="AT102" i="34" s="1"/>
  <c r="AX91" i="1"/>
  <c r="AW102" i="34" s="1"/>
  <c r="AZ91" i="1"/>
  <c r="AZ102" i="34" s="1"/>
  <c r="A92" i="1"/>
  <c r="A92" i="12" s="1"/>
  <c r="B92" i="1"/>
  <c r="B92" i="6" s="1"/>
  <c r="C92" i="1"/>
  <c r="E92" i="12" s="1"/>
  <c r="D103" i="34" s="1"/>
  <c r="D92" i="1"/>
  <c r="G103" i="34" s="1"/>
  <c r="E92" i="1"/>
  <c r="F92" i="1"/>
  <c r="J103" i="34" s="1"/>
  <c r="G92" i="1"/>
  <c r="H92" i="1"/>
  <c r="I92" i="1"/>
  <c r="P103" i="34" s="1"/>
  <c r="J92" i="1"/>
  <c r="Q103" i="34" s="1"/>
  <c r="K92" i="1"/>
  <c r="S103" i="34" s="1"/>
  <c r="L92" i="1"/>
  <c r="T103" i="34" s="1"/>
  <c r="U92" i="1"/>
  <c r="X92" i="1"/>
  <c r="AD92" i="1"/>
  <c r="AF92" i="1"/>
  <c r="AG92" i="1"/>
  <c r="AL92" i="1"/>
  <c r="AK103" i="34" s="1"/>
  <c r="AN92" i="1"/>
  <c r="AN103" i="34" s="1"/>
  <c r="AP92" i="1"/>
  <c r="AQ92" i="1"/>
  <c r="AV92" i="1"/>
  <c r="AT103" i="34" s="1"/>
  <c r="AX92" i="1"/>
  <c r="AW103" i="34" s="1"/>
  <c r="AZ92" i="1"/>
  <c r="AZ103" i="34" s="1"/>
  <c r="A93" i="1"/>
  <c r="A93" i="12" s="1"/>
  <c r="B93" i="1"/>
  <c r="B93" i="6" s="1"/>
  <c r="C93" i="1"/>
  <c r="E93" i="12" s="1"/>
  <c r="D104" i="34" s="1"/>
  <c r="D93" i="1"/>
  <c r="G104" i="34" s="1"/>
  <c r="E93" i="1"/>
  <c r="F93" i="1"/>
  <c r="J104" i="34" s="1"/>
  <c r="G93" i="1"/>
  <c r="H93" i="1"/>
  <c r="I93" i="1"/>
  <c r="P104" i="34" s="1"/>
  <c r="J93" i="1"/>
  <c r="K93" i="1"/>
  <c r="S104" i="34" s="1"/>
  <c r="L93" i="1"/>
  <c r="U93" i="1"/>
  <c r="X93" i="1"/>
  <c r="Y104" i="34" s="1"/>
  <c r="AD93" i="1"/>
  <c r="AF93" i="1"/>
  <c r="AG93" i="1"/>
  <c r="AI104" i="34" s="1"/>
  <c r="AL93" i="1"/>
  <c r="AK104" i="34" s="1"/>
  <c r="AN93" i="1"/>
  <c r="AN104" i="34" s="1"/>
  <c r="AP93" i="1"/>
  <c r="AQ104" i="34" s="1"/>
  <c r="AQ93" i="1"/>
  <c r="AR104" i="34" s="1"/>
  <c r="AV93" i="1"/>
  <c r="AT104" i="34" s="1"/>
  <c r="AX93" i="1"/>
  <c r="AW104" i="34" s="1"/>
  <c r="AZ93" i="1"/>
  <c r="AZ104" i="34" s="1"/>
  <c r="A94" i="1"/>
  <c r="A94" i="12" s="1"/>
  <c r="B94" i="1"/>
  <c r="B94" i="6" s="1"/>
  <c r="C94" i="1"/>
  <c r="E94" i="12" s="1"/>
  <c r="D105" i="34" s="1"/>
  <c r="D94" i="1"/>
  <c r="G105" i="34" s="1"/>
  <c r="E94" i="1"/>
  <c r="F94" i="1"/>
  <c r="J105" i="34" s="1"/>
  <c r="G94" i="1"/>
  <c r="H94" i="1"/>
  <c r="I94" i="1"/>
  <c r="P105" i="34" s="1"/>
  <c r="J94" i="1"/>
  <c r="K94" i="1"/>
  <c r="S105" i="34" s="1"/>
  <c r="L94" i="1"/>
  <c r="T105" i="34" s="1"/>
  <c r="U94" i="1"/>
  <c r="X94" i="1"/>
  <c r="Y105" i="34" s="1"/>
  <c r="AD94" i="1"/>
  <c r="AF94" i="1"/>
  <c r="AG94" i="1"/>
  <c r="AL94" i="1"/>
  <c r="AK105" i="34" s="1"/>
  <c r="AN94" i="1"/>
  <c r="AN105" i="34" s="1"/>
  <c r="AP94" i="1"/>
  <c r="AQ105" i="34" s="1"/>
  <c r="AQ94" i="1"/>
  <c r="AV94" i="1"/>
  <c r="AT105" i="34" s="1"/>
  <c r="AX94" i="1"/>
  <c r="AW105" i="34" s="1"/>
  <c r="AZ94" i="1"/>
  <c r="AZ105" i="34" s="1"/>
  <c r="A95" i="1"/>
  <c r="A95" i="12" s="1"/>
  <c r="B95" i="1"/>
  <c r="B95" i="6" s="1"/>
  <c r="C95" i="1"/>
  <c r="AW95" i="1" s="1"/>
  <c r="D95" i="1"/>
  <c r="G106" i="34" s="1"/>
  <c r="E95" i="1"/>
  <c r="F95" i="1"/>
  <c r="J106" i="34" s="1"/>
  <c r="G95" i="1"/>
  <c r="H95" i="1"/>
  <c r="I95" i="1"/>
  <c r="P106" i="34" s="1"/>
  <c r="J95" i="1"/>
  <c r="K95" i="1"/>
  <c r="S106" i="34" s="1"/>
  <c r="L95" i="1"/>
  <c r="U95" i="1"/>
  <c r="X95" i="1"/>
  <c r="Y106" i="34" s="1"/>
  <c r="Y95" i="1"/>
  <c r="AD95" i="1"/>
  <c r="AH95" i="1" s="1"/>
  <c r="J93" i="37" s="1"/>
  <c r="AF95" i="1"/>
  <c r="AG95" i="1"/>
  <c r="AL95" i="1"/>
  <c r="AK106" i="34" s="1"/>
  <c r="AN95" i="1"/>
  <c r="AN106" i="34" s="1"/>
  <c r="AP95" i="1"/>
  <c r="AQ95" i="1"/>
  <c r="AV95" i="1"/>
  <c r="AT106" i="34" s="1"/>
  <c r="AX95" i="1"/>
  <c r="AW106" i="34" s="1"/>
  <c r="AZ95" i="1"/>
  <c r="AZ106" i="34" s="1"/>
  <c r="A96" i="1"/>
  <c r="A96" i="12" s="1"/>
  <c r="B96" i="1"/>
  <c r="B96" i="6" s="1"/>
  <c r="C96" i="1"/>
  <c r="E96" i="12" s="1"/>
  <c r="D107" i="34" s="1"/>
  <c r="D96" i="1"/>
  <c r="G107" i="34" s="1"/>
  <c r="E96" i="1"/>
  <c r="F96" i="1"/>
  <c r="J107" i="34" s="1"/>
  <c r="G96" i="1"/>
  <c r="H96" i="1"/>
  <c r="I96" i="1"/>
  <c r="P107" i="34" s="1"/>
  <c r="J96" i="1"/>
  <c r="Q107" i="34" s="1"/>
  <c r="K96" i="1"/>
  <c r="L96" i="1"/>
  <c r="U96" i="1"/>
  <c r="X96" i="1"/>
  <c r="Y107" i="34" s="1"/>
  <c r="AD96" i="1"/>
  <c r="AH96" i="1" s="1"/>
  <c r="J94" i="37" s="1"/>
  <c r="AF96" i="1"/>
  <c r="AH107" i="34" s="1"/>
  <c r="AG96" i="1"/>
  <c r="AI107" i="34" s="1"/>
  <c r="AL96" i="1"/>
  <c r="AK107" i="34" s="1"/>
  <c r="AN96" i="1"/>
  <c r="AN107" i="34" s="1"/>
  <c r="AP96" i="1"/>
  <c r="AQ107" i="34" s="1"/>
  <c r="AQ96" i="1"/>
  <c r="AV96" i="1"/>
  <c r="AT107" i="34" s="1"/>
  <c r="AX96" i="1"/>
  <c r="AW107" i="34" s="1"/>
  <c r="AZ96" i="1"/>
  <c r="AZ107" i="34" s="1"/>
  <c r="A97" i="1"/>
  <c r="A97" i="12" s="1"/>
  <c r="B97" i="1"/>
  <c r="B97" i="6" s="1"/>
  <c r="C97" i="1"/>
  <c r="E97" i="12" s="1"/>
  <c r="D108" i="34" s="1"/>
  <c r="D97" i="1"/>
  <c r="G108" i="34" s="1"/>
  <c r="E97" i="1"/>
  <c r="F97" i="1"/>
  <c r="J108" i="34" s="1"/>
  <c r="G97" i="1"/>
  <c r="H97" i="1"/>
  <c r="I97" i="1"/>
  <c r="P108" i="34" s="1"/>
  <c r="J97" i="1"/>
  <c r="K97" i="1"/>
  <c r="L97" i="1"/>
  <c r="T108" i="34" s="1"/>
  <c r="U97" i="1"/>
  <c r="X97" i="1"/>
  <c r="AD97" i="1"/>
  <c r="AF97" i="1"/>
  <c r="AG97" i="1"/>
  <c r="AL97" i="1"/>
  <c r="AK108" i="34" s="1"/>
  <c r="AN97" i="1"/>
  <c r="AN108" i="34" s="1"/>
  <c r="AP97" i="1"/>
  <c r="AQ108" i="34" s="1"/>
  <c r="AQ97" i="1"/>
  <c r="AV97" i="1"/>
  <c r="AT108" i="34" s="1"/>
  <c r="AX97" i="1"/>
  <c r="AW108" i="34" s="1"/>
  <c r="AZ97" i="1"/>
  <c r="AZ108" i="34" s="1"/>
  <c r="A98" i="1"/>
  <c r="A98" i="12" s="1"/>
  <c r="B98" i="1"/>
  <c r="B98" i="6" s="1"/>
  <c r="C98" i="1"/>
  <c r="E98" i="12" s="1"/>
  <c r="D109" i="34" s="1"/>
  <c r="D98" i="1"/>
  <c r="G109" i="34" s="1"/>
  <c r="E98" i="1"/>
  <c r="F98" i="1"/>
  <c r="J109" i="34" s="1"/>
  <c r="G98" i="1"/>
  <c r="H98" i="1"/>
  <c r="I98" i="1"/>
  <c r="P109" i="34" s="1"/>
  <c r="J98" i="1"/>
  <c r="Q109" i="34" s="1"/>
  <c r="K98" i="1"/>
  <c r="L98" i="1"/>
  <c r="T109" i="34" s="1"/>
  <c r="U98" i="1"/>
  <c r="X98" i="1"/>
  <c r="Y109" i="34" s="1"/>
  <c r="AD98" i="1"/>
  <c r="AF98" i="1"/>
  <c r="AG98" i="1"/>
  <c r="AL98" i="1"/>
  <c r="AK109" i="34" s="1"/>
  <c r="AN98" i="1"/>
  <c r="AN109" i="34" s="1"/>
  <c r="AP98" i="1"/>
  <c r="AQ109" i="34" s="1"/>
  <c r="AQ98" i="1"/>
  <c r="AV98" i="1"/>
  <c r="AT109" i="34" s="1"/>
  <c r="AX98" i="1"/>
  <c r="AW109" i="34" s="1"/>
  <c r="AZ98" i="1"/>
  <c r="AZ109" i="34" s="1"/>
  <c r="A99" i="1"/>
  <c r="A99" i="12" s="1"/>
  <c r="B99" i="1"/>
  <c r="B99" i="6" s="1"/>
  <c r="C99" i="1"/>
  <c r="D99" i="6" s="1"/>
  <c r="D99" i="1"/>
  <c r="G110" i="34" s="1"/>
  <c r="E99" i="1"/>
  <c r="F99" i="1"/>
  <c r="J110" i="34" s="1"/>
  <c r="G99" i="1"/>
  <c r="H99" i="1"/>
  <c r="I99" i="1"/>
  <c r="P110" i="34" s="1"/>
  <c r="J99" i="1"/>
  <c r="K99" i="1"/>
  <c r="S110" i="34" s="1"/>
  <c r="L99" i="1"/>
  <c r="U99" i="1"/>
  <c r="X99" i="1"/>
  <c r="AD99" i="1"/>
  <c r="AF99" i="1"/>
  <c r="AG99" i="1"/>
  <c r="AL99" i="1"/>
  <c r="AK110" i="34" s="1"/>
  <c r="AN99" i="1"/>
  <c r="AN110" i="34" s="1"/>
  <c r="AP99" i="1"/>
  <c r="AQ110" i="34" s="1"/>
  <c r="AQ99" i="1"/>
  <c r="AV99" i="1"/>
  <c r="AT110" i="34" s="1"/>
  <c r="AX99" i="1"/>
  <c r="AW110" i="34" s="1"/>
  <c r="AZ99" i="1"/>
  <c r="AZ110" i="34" s="1"/>
  <c r="A100" i="1"/>
  <c r="A100" i="12" s="1"/>
  <c r="B100" i="1"/>
  <c r="B100" i="6" s="1"/>
  <c r="C100" i="1"/>
  <c r="BA100" i="1" s="1"/>
  <c r="D100" i="1"/>
  <c r="G111" i="34" s="1"/>
  <c r="E100" i="1"/>
  <c r="F100" i="1"/>
  <c r="J111" i="34" s="1"/>
  <c r="G100" i="1"/>
  <c r="H100" i="1"/>
  <c r="I100" i="1"/>
  <c r="P111" i="34" s="1"/>
  <c r="J100" i="1"/>
  <c r="K100" i="1"/>
  <c r="S111" i="34" s="1"/>
  <c r="L100" i="1"/>
  <c r="U100" i="1"/>
  <c r="X100" i="1"/>
  <c r="Y111" i="34" s="1"/>
  <c r="Y100" i="1"/>
  <c r="AD100" i="1"/>
  <c r="AF100" i="1"/>
  <c r="AH111" i="34" s="1"/>
  <c r="AG100" i="1"/>
  <c r="AL100" i="1"/>
  <c r="AK111" i="34" s="1"/>
  <c r="AN100" i="1"/>
  <c r="AN111" i="34" s="1"/>
  <c r="AP100" i="1"/>
  <c r="AQ111" i="34" s="1"/>
  <c r="AQ100" i="1"/>
  <c r="AV100" i="1"/>
  <c r="AT111" i="34" s="1"/>
  <c r="AX100" i="1"/>
  <c r="AW111" i="34" s="1"/>
  <c r="AZ100" i="1"/>
  <c r="AZ111" i="34" s="1"/>
  <c r="A101" i="1"/>
  <c r="A101" i="12" s="1"/>
  <c r="B101" i="1"/>
  <c r="B101" i="6" s="1"/>
  <c r="C101" i="1"/>
  <c r="D101" i="6" s="1"/>
  <c r="D101" i="1"/>
  <c r="G112" i="34" s="1"/>
  <c r="E101" i="1"/>
  <c r="F101" i="1"/>
  <c r="J112" i="34" s="1"/>
  <c r="G101" i="1"/>
  <c r="K112" i="34" s="1"/>
  <c r="H101" i="1"/>
  <c r="I101" i="1"/>
  <c r="P112" i="34" s="1"/>
  <c r="J101" i="1"/>
  <c r="Q112" i="34" s="1"/>
  <c r="K101" i="1"/>
  <c r="S112" i="34" s="1"/>
  <c r="L101" i="1"/>
  <c r="T112" i="34" s="1"/>
  <c r="U101" i="1"/>
  <c r="X101" i="1"/>
  <c r="AD101" i="1"/>
  <c r="AF101" i="1"/>
  <c r="AG101" i="1"/>
  <c r="AL101" i="1"/>
  <c r="AK112" i="34" s="1"/>
  <c r="AN101" i="1"/>
  <c r="AN112" i="34" s="1"/>
  <c r="AP101" i="1"/>
  <c r="AQ112" i="34" s="1"/>
  <c r="AQ101" i="1"/>
  <c r="AV101" i="1"/>
  <c r="AT112" i="34" s="1"/>
  <c r="AX101" i="1"/>
  <c r="AW112" i="34" s="1"/>
  <c r="AZ101" i="1"/>
  <c r="AZ112" i="34" s="1"/>
  <c r="A102" i="1"/>
  <c r="A102" i="12" s="1"/>
  <c r="B102" i="1"/>
  <c r="B102" i="6" s="1"/>
  <c r="C102" i="1"/>
  <c r="E102" i="12" s="1"/>
  <c r="D113" i="34" s="1"/>
  <c r="D102" i="1"/>
  <c r="G113" i="34" s="1"/>
  <c r="E102" i="1"/>
  <c r="F102" i="1"/>
  <c r="J113" i="34" s="1"/>
  <c r="G102" i="1"/>
  <c r="H102" i="1"/>
  <c r="I102" i="1"/>
  <c r="P113" i="34" s="1"/>
  <c r="J102" i="1"/>
  <c r="K102" i="1"/>
  <c r="L102" i="1"/>
  <c r="T113" i="34" s="1"/>
  <c r="U102" i="1"/>
  <c r="X102" i="1"/>
  <c r="Y113" i="34" s="1"/>
  <c r="AD102" i="1"/>
  <c r="AH102" i="1" s="1"/>
  <c r="AF102" i="1"/>
  <c r="AG102" i="1"/>
  <c r="AL102" i="1"/>
  <c r="AK113" i="34" s="1"/>
  <c r="AN102" i="1"/>
  <c r="AN113" i="34" s="1"/>
  <c r="AP102" i="1"/>
  <c r="AQ113" i="34" s="1"/>
  <c r="AQ102" i="1"/>
  <c r="AR113" i="34" s="1"/>
  <c r="AV102" i="1"/>
  <c r="AT113" i="34" s="1"/>
  <c r="AX102" i="1"/>
  <c r="AW113" i="34" s="1"/>
  <c r="AZ102" i="1"/>
  <c r="AZ113" i="34" s="1"/>
  <c r="A103" i="1"/>
  <c r="A103" i="12" s="1"/>
  <c r="B103" i="1"/>
  <c r="B103" i="6" s="1"/>
  <c r="C103" i="1"/>
  <c r="D103" i="1"/>
  <c r="G114" i="34" s="1"/>
  <c r="E103" i="1"/>
  <c r="F103" i="1"/>
  <c r="J114" i="34" s="1"/>
  <c r="G103" i="1"/>
  <c r="H103" i="1"/>
  <c r="I103" i="1"/>
  <c r="P114" i="34" s="1"/>
  <c r="J103" i="1"/>
  <c r="K103" i="1"/>
  <c r="S114" i="34" s="1"/>
  <c r="L103" i="1"/>
  <c r="U103" i="1"/>
  <c r="X103" i="1"/>
  <c r="Y103" i="1"/>
  <c r="AD103" i="1"/>
  <c r="AF103" i="1"/>
  <c r="AG103" i="1"/>
  <c r="AL103" i="1"/>
  <c r="AK114" i="34" s="1"/>
  <c r="AN103" i="1"/>
  <c r="AN114" i="34" s="1"/>
  <c r="AP103" i="1"/>
  <c r="AQ114" i="34" s="1"/>
  <c r="AQ103" i="1"/>
  <c r="AV103" i="1"/>
  <c r="AT114" i="34" s="1"/>
  <c r="AX103" i="1"/>
  <c r="AW114" i="34" s="1"/>
  <c r="AZ103" i="1"/>
  <c r="AZ114" i="34" s="1"/>
  <c r="B102" i="37"/>
  <c r="C29" i="12"/>
  <c r="D29" i="12"/>
  <c r="G29" i="12"/>
  <c r="C30" i="12"/>
  <c r="D30" i="12"/>
  <c r="G30" i="12"/>
  <c r="C31" i="12"/>
  <c r="D31" i="12"/>
  <c r="G31" i="12"/>
  <c r="C32" i="12"/>
  <c r="D32" i="12"/>
  <c r="G32" i="12"/>
  <c r="C33" i="12"/>
  <c r="D33" i="12"/>
  <c r="G33" i="12"/>
  <c r="C34" i="12"/>
  <c r="D34" i="12"/>
  <c r="G34" i="12"/>
  <c r="C35" i="12"/>
  <c r="D35" i="12"/>
  <c r="G35" i="12"/>
  <c r="C36" i="12"/>
  <c r="D36" i="12"/>
  <c r="G36" i="12"/>
  <c r="C37" i="12"/>
  <c r="D37" i="12"/>
  <c r="G37" i="12"/>
  <c r="C38" i="12"/>
  <c r="D38" i="12"/>
  <c r="G38" i="12"/>
  <c r="C39" i="12"/>
  <c r="D39" i="12"/>
  <c r="G39" i="12"/>
  <c r="C40" i="12"/>
  <c r="D40" i="12"/>
  <c r="G40" i="12"/>
  <c r="C41" i="12"/>
  <c r="D41" i="12"/>
  <c r="G41" i="12"/>
  <c r="C42" i="12"/>
  <c r="D42" i="12"/>
  <c r="G42" i="12"/>
  <c r="C43" i="12"/>
  <c r="D43" i="12"/>
  <c r="G43" i="12"/>
  <c r="C44" i="12"/>
  <c r="D44" i="12"/>
  <c r="G44" i="12"/>
  <c r="C45" i="12"/>
  <c r="D45" i="12"/>
  <c r="G45" i="12"/>
  <c r="C46" i="12"/>
  <c r="D46" i="12"/>
  <c r="G46" i="12"/>
  <c r="C47" i="12"/>
  <c r="D47" i="12"/>
  <c r="G47" i="12"/>
  <c r="C48" i="12"/>
  <c r="D48" i="12"/>
  <c r="G48" i="12"/>
  <c r="C49" i="12"/>
  <c r="D49" i="12"/>
  <c r="G49" i="12"/>
  <c r="C50" i="12"/>
  <c r="D50" i="12"/>
  <c r="G50" i="12"/>
  <c r="C51" i="12"/>
  <c r="D51" i="12"/>
  <c r="G51" i="12"/>
  <c r="C52" i="12"/>
  <c r="D52" i="12"/>
  <c r="G52" i="12"/>
  <c r="C53" i="12"/>
  <c r="D53" i="12"/>
  <c r="G53" i="12"/>
  <c r="C54" i="12"/>
  <c r="D54" i="12"/>
  <c r="G54" i="12"/>
  <c r="C55" i="12"/>
  <c r="D55" i="12"/>
  <c r="G55" i="12"/>
  <c r="C56" i="12"/>
  <c r="D56" i="12"/>
  <c r="G56" i="12"/>
  <c r="C57" i="12"/>
  <c r="D57" i="12"/>
  <c r="G57" i="12"/>
  <c r="C58" i="12"/>
  <c r="D58" i="12"/>
  <c r="G58" i="12"/>
  <c r="C59" i="12"/>
  <c r="D59" i="12"/>
  <c r="G59" i="12"/>
  <c r="C60" i="12"/>
  <c r="D60" i="12"/>
  <c r="G60" i="12"/>
  <c r="C61" i="12"/>
  <c r="D61" i="12"/>
  <c r="G61" i="12"/>
  <c r="C62" i="12"/>
  <c r="D62" i="12"/>
  <c r="G62" i="12"/>
  <c r="C63" i="12"/>
  <c r="D63" i="12"/>
  <c r="G63" i="12"/>
  <c r="C64" i="12"/>
  <c r="D64" i="12"/>
  <c r="G64" i="12"/>
  <c r="C65" i="12"/>
  <c r="D65" i="12"/>
  <c r="G65" i="12"/>
  <c r="C66" i="12"/>
  <c r="D66" i="12"/>
  <c r="G66" i="12"/>
  <c r="C67" i="12"/>
  <c r="D67" i="12"/>
  <c r="G67" i="12"/>
  <c r="C68" i="12"/>
  <c r="D68" i="12"/>
  <c r="G68" i="12"/>
  <c r="C69" i="12"/>
  <c r="D69" i="12"/>
  <c r="G69" i="12"/>
  <c r="C70" i="12"/>
  <c r="D70" i="12"/>
  <c r="G70" i="12"/>
  <c r="C71" i="12"/>
  <c r="D71" i="12"/>
  <c r="G71" i="12"/>
  <c r="C72" i="12"/>
  <c r="D72" i="12"/>
  <c r="G72" i="12"/>
  <c r="C73" i="12"/>
  <c r="D73" i="12"/>
  <c r="G73" i="12"/>
  <c r="C74" i="12"/>
  <c r="D74" i="12"/>
  <c r="G74" i="12"/>
  <c r="C75" i="12"/>
  <c r="D75" i="12"/>
  <c r="G75" i="12"/>
  <c r="C76" i="12"/>
  <c r="D76" i="12"/>
  <c r="G76" i="12"/>
  <c r="C77" i="12"/>
  <c r="D77" i="12"/>
  <c r="G77" i="12"/>
  <c r="C78" i="12"/>
  <c r="D78" i="12"/>
  <c r="G78" i="12"/>
  <c r="C79" i="12"/>
  <c r="D79" i="12"/>
  <c r="G79" i="12"/>
  <c r="C80" i="12"/>
  <c r="D80" i="12"/>
  <c r="G80" i="12"/>
  <c r="C81" i="12"/>
  <c r="D81" i="12"/>
  <c r="G81" i="12"/>
  <c r="C82" i="12"/>
  <c r="D82" i="12"/>
  <c r="G82" i="12"/>
  <c r="C83" i="12"/>
  <c r="D83" i="12"/>
  <c r="G83" i="12"/>
  <c r="C84" i="12"/>
  <c r="D84" i="12"/>
  <c r="G84" i="12"/>
  <c r="C85" i="12"/>
  <c r="D85" i="12"/>
  <c r="G85" i="12"/>
  <c r="C86" i="12"/>
  <c r="D86" i="12"/>
  <c r="G86" i="12"/>
  <c r="C87" i="12"/>
  <c r="D87" i="12"/>
  <c r="G87" i="12"/>
  <c r="C88" i="12"/>
  <c r="D88" i="12"/>
  <c r="G88" i="12"/>
  <c r="C89" i="12"/>
  <c r="D89" i="12"/>
  <c r="G89" i="12"/>
  <c r="C90" i="12"/>
  <c r="D90" i="12"/>
  <c r="G90" i="12"/>
  <c r="C91" i="12"/>
  <c r="D91" i="12"/>
  <c r="G91" i="12"/>
  <c r="C92" i="12"/>
  <c r="D92" i="12"/>
  <c r="G92" i="12"/>
  <c r="C93" i="12"/>
  <c r="D93" i="12"/>
  <c r="G93" i="12"/>
  <c r="C94" i="12"/>
  <c r="D94" i="12"/>
  <c r="G94" i="12"/>
  <c r="C95" i="12"/>
  <c r="D95" i="12"/>
  <c r="G95" i="12"/>
  <c r="C96" i="12"/>
  <c r="D96" i="12"/>
  <c r="G96" i="12"/>
  <c r="C97" i="12"/>
  <c r="D97" i="12"/>
  <c r="G97" i="12"/>
  <c r="C98" i="12"/>
  <c r="D98" i="12"/>
  <c r="G98" i="12"/>
  <c r="C99" i="12"/>
  <c r="D99" i="12"/>
  <c r="G99" i="12"/>
  <c r="C100" i="12"/>
  <c r="D100" i="12"/>
  <c r="G100" i="12"/>
  <c r="C101" i="12"/>
  <c r="D101" i="12"/>
  <c r="G101" i="12"/>
  <c r="C102" i="12"/>
  <c r="D102" i="12"/>
  <c r="G102" i="12"/>
  <c r="C103" i="12"/>
  <c r="D103" i="12"/>
  <c r="G103" i="12"/>
  <c r="X27" i="5"/>
  <c r="Y27" i="5"/>
  <c r="Z27" i="5"/>
  <c r="AA27" i="5"/>
  <c r="AB27" i="5"/>
  <c r="AC27" i="5"/>
  <c r="AD27" i="5"/>
  <c r="AE27" i="5"/>
  <c r="AF27" i="5"/>
  <c r="AG27" i="5"/>
  <c r="X28" i="5"/>
  <c r="Y28" i="5"/>
  <c r="Z28" i="5"/>
  <c r="AA28" i="5"/>
  <c r="AB28" i="5"/>
  <c r="AC28" i="5"/>
  <c r="AD28" i="5"/>
  <c r="AE28" i="5"/>
  <c r="AF28" i="5"/>
  <c r="AG28" i="5"/>
  <c r="X29" i="5"/>
  <c r="Y29" i="5"/>
  <c r="Z29" i="5"/>
  <c r="AA29" i="5"/>
  <c r="AB29" i="5"/>
  <c r="AC29" i="5"/>
  <c r="AD29" i="5"/>
  <c r="AE29" i="5"/>
  <c r="AF29" i="5"/>
  <c r="AG29" i="5"/>
  <c r="X30" i="5"/>
  <c r="Y30" i="5"/>
  <c r="Z30" i="5"/>
  <c r="AA30" i="5"/>
  <c r="AB30" i="5"/>
  <c r="AC30" i="5"/>
  <c r="AD30" i="5"/>
  <c r="AE30" i="5"/>
  <c r="AF30" i="5"/>
  <c r="AG30" i="5"/>
  <c r="X31" i="5"/>
  <c r="Y31" i="5"/>
  <c r="Z31" i="5"/>
  <c r="AA31" i="5"/>
  <c r="AB31" i="5"/>
  <c r="AC31" i="5"/>
  <c r="AD31" i="5"/>
  <c r="AE31" i="5"/>
  <c r="AF31" i="5"/>
  <c r="AG31" i="5"/>
  <c r="X32" i="5"/>
  <c r="Y32" i="5"/>
  <c r="Z32" i="5"/>
  <c r="AA32" i="5"/>
  <c r="AB32" i="5"/>
  <c r="AC32" i="5"/>
  <c r="AD32" i="5"/>
  <c r="AE32" i="5"/>
  <c r="AF32" i="5"/>
  <c r="AG32" i="5"/>
  <c r="X33" i="5"/>
  <c r="Y33" i="5"/>
  <c r="Z33" i="5"/>
  <c r="AA33" i="5"/>
  <c r="AB33" i="5"/>
  <c r="AC33" i="5"/>
  <c r="AD33" i="5"/>
  <c r="AE33" i="5"/>
  <c r="AF33" i="5"/>
  <c r="AG33" i="5"/>
  <c r="X34" i="5"/>
  <c r="Y34" i="5"/>
  <c r="Z34" i="5"/>
  <c r="AA34" i="5"/>
  <c r="AB34" i="5"/>
  <c r="AC34" i="5"/>
  <c r="AD34" i="5"/>
  <c r="AE34" i="5"/>
  <c r="AF34" i="5"/>
  <c r="AG34" i="5"/>
  <c r="X35" i="5"/>
  <c r="Y35" i="5"/>
  <c r="Z35" i="5"/>
  <c r="AA35" i="5"/>
  <c r="AB35" i="5"/>
  <c r="AC35" i="5"/>
  <c r="AD35" i="5"/>
  <c r="AE35" i="5"/>
  <c r="AF35" i="5"/>
  <c r="AG35" i="5"/>
  <c r="X36" i="5"/>
  <c r="Y36" i="5"/>
  <c r="Z36" i="5"/>
  <c r="AA36" i="5"/>
  <c r="AB36" i="5"/>
  <c r="AC36" i="5"/>
  <c r="AD36" i="5"/>
  <c r="AE36" i="5"/>
  <c r="AF36" i="5"/>
  <c r="AG36" i="5"/>
  <c r="X37" i="5"/>
  <c r="Y37" i="5"/>
  <c r="Z37" i="5"/>
  <c r="AA37" i="5"/>
  <c r="AB37" i="5"/>
  <c r="AC37" i="5"/>
  <c r="AD37" i="5"/>
  <c r="AE37" i="5"/>
  <c r="AF37" i="5"/>
  <c r="AG37" i="5"/>
  <c r="X38" i="5"/>
  <c r="Y38" i="5"/>
  <c r="Z38" i="5"/>
  <c r="AA38" i="5"/>
  <c r="AB38" i="5"/>
  <c r="AC38" i="5"/>
  <c r="AD38" i="5"/>
  <c r="AE38" i="5"/>
  <c r="AF38" i="5"/>
  <c r="AG38" i="5"/>
  <c r="X39" i="5"/>
  <c r="Y39" i="5"/>
  <c r="Z39" i="5"/>
  <c r="AA39" i="5"/>
  <c r="AB39" i="5"/>
  <c r="AC39" i="5"/>
  <c r="AD39" i="5"/>
  <c r="AE39" i="5"/>
  <c r="AF39" i="5"/>
  <c r="AG39" i="5"/>
  <c r="X40" i="5"/>
  <c r="Y40" i="5"/>
  <c r="Z40" i="5"/>
  <c r="AA40" i="5"/>
  <c r="AB40" i="5"/>
  <c r="AC40" i="5"/>
  <c r="AD40" i="5"/>
  <c r="AE40" i="5"/>
  <c r="AF40" i="5"/>
  <c r="AG40" i="5"/>
  <c r="X41" i="5"/>
  <c r="Y41" i="5"/>
  <c r="Z41" i="5"/>
  <c r="AA41" i="5"/>
  <c r="AB41" i="5"/>
  <c r="AC41" i="5"/>
  <c r="AD41" i="5"/>
  <c r="AE41" i="5"/>
  <c r="AF41" i="5"/>
  <c r="AG41" i="5"/>
  <c r="X42" i="5"/>
  <c r="Y42" i="5"/>
  <c r="Z42" i="5"/>
  <c r="AA42" i="5"/>
  <c r="AB42" i="5"/>
  <c r="AC42" i="5"/>
  <c r="AD42" i="5"/>
  <c r="AE42" i="5"/>
  <c r="AF42" i="5"/>
  <c r="AG42" i="5"/>
  <c r="X43" i="5"/>
  <c r="Y43" i="5"/>
  <c r="Z43" i="5"/>
  <c r="AA43" i="5"/>
  <c r="AB43" i="5"/>
  <c r="AC43" i="5"/>
  <c r="AD43" i="5"/>
  <c r="AE43" i="5"/>
  <c r="AF43" i="5"/>
  <c r="AG43" i="5"/>
  <c r="X44" i="5"/>
  <c r="Y44" i="5"/>
  <c r="Z44" i="5"/>
  <c r="AA44" i="5"/>
  <c r="AB44" i="5"/>
  <c r="AC44" i="5"/>
  <c r="AD44" i="5"/>
  <c r="AE44" i="5"/>
  <c r="AF44" i="5"/>
  <c r="AG44" i="5"/>
  <c r="X45" i="5"/>
  <c r="Y45" i="5"/>
  <c r="Z45" i="5"/>
  <c r="AA45" i="5"/>
  <c r="AB45" i="5"/>
  <c r="AC45" i="5"/>
  <c r="AD45" i="5"/>
  <c r="AE45" i="5"/>
  <c r="AF45" i="5"/>
  <c r="AG45" i="5"/>
  <c r="X46" i="5"/>
  <c r="Y46" i="5"/>
  <c r="Z46" i="5"/>
  <c r="AA46" i="5"/>
  <c r="AB46" i="5"/>
  <c r="AC46" i="5"/>
  <c r="AD46" i="5"/>
  <c r="AE46" i="5"/>
  <c r="AF46" i="5"/>
  <c r="AG46" i="5"/>
  <c r="X47" i="5"/>
  <c r="Y47" i="5"/>
  <c r="Z47" i="5"/>
  <c r="AA47" i="5"/>
  <c r="AB47" i="5"/>
  <c r="AC47" i="5"/>
  <c r="AD47" i="5"/>
  <c r="AE47" i="5"/>
  <c r="AF47" i="5"/>
  <c r="AG47" i="5"/>
  <c r="X48" i="5"/>
  <c r="Y48" i="5"/>
  <c r="Z48" i="5"/>
  <c r="AA48" i="5"/>
  <c r="AB48" i="5"/>
  <c r="AC48" i="5"/>
  <c r="AD48" i="5"/>
  <c r="AE48" i="5"/>
  <c r="AF48" i="5"/>
  <c r="AG48" i="5"/>
  <c r="X49" i="5"/>
  <c r="Y49" i="5"/>
  <c r="Z49" i="5"/>
  <c r="AA49" i="5"/>
  <c r="AB49" i="5"/>
  <c r="AC49" i="5"/>
  <c r="AD49" i="5"/>
  <c r="AE49" i="5"/>
  <c r="AF49" i="5"/>
  <c r="AG49" i="5"/>
  <c r="X50" i="5"/>
  <c r="Y50" i="5"/>
  <c r="Z50" i="5"/>
  <c r="AA50" i="5"/>
  <c r="AB50" i="5"/>
  <c r="AC50" i="5"/>
  <c r="AD50" i="5"/>
  <c r="AE50" i="5"/>
  <c r="AF50" i="5"/>
  <c r="AG50" i="5"/>
  <c r="X51" i="5"/>
  <c r="Y51" i="5"/>
  <c r="Z51" i="5"/>
  <c r="AA51" i="5"/>
  <c r="AB51" i="5"/>
  <c r="AC51" i="5"/>
  <c r="AD51" i="5"/>
  <c r="AE51" i="5"/>
  <c r="AF51" i="5"/>
  <c r="AG51" i="5"/>
  <c r="X52" i="5"/>
  <c r="Y52" i="5"/>
  <c r="Z52" i="5"/>
  <c r="AA52" i="5"/>
  <c r="AB52" i="5"/>
  <c r="AC52" i="5"/>
  <c r="AD52" i="5"/>
  <c r="AE52" i="5"/>
  <c r="AF52" i="5"/>
  <c r="AG52" i="5"/>
  <c r="X53" i="5"/>
  <c r="Y53" i="5"/>
  <c r="Z53" i="5"/>
  <c r="AA53" i="5"/>
  <c r="AB53" i="5"/>
  <c r="AC53" i="5"/>
  <c r="AD53" i="5"/>
  <c r="AE53" i="5"/>
  <c r="AF53" i="5"/>
  <c r="AG53" i="5"/>
  <c r="X54" i="5"/>
  <c r="Y54" i="5"/>
  <c r="Z54" i="5"/>
  <c r="AA54" i="5"/>
  <c r="AB54" i="5"/>
  <c r="AC54" i="5"/>
  <c r="AD54" i="5"/>
  <c r="AE54" i="5"/>
  <c r="AF54" i="5"/>
  <c r="AG54" i="5"/>
  <c r="X55" i="5"/>
  <c r="Y55" i="5"/>
  <c r="Z55" i="5"/>
  <c r="AA55" i="5"/>
  <c r="AB55" i="5"/>
  <c r="AC55" i="5"/>
  <c r="AD55" i="5"/>
  <c r="AE55" i="5"/>
  <c r="AF55" i="5"/>
  <c r="AG55" i="5"/>
  <c r="X56" i="5"/>
  <c r="Y56" i="5"/>
  <c r="Z56" i="5"/>
  <c r="AA56" i="5"/>
  <c r="AB56" i="5"/>
  <c r="AC56" i="5"/>
  <c r="AD56" i="5"/>
  <c r="AE56" i="5"/>
  <c r="AF56" i="5"/>
  <c r="AG56" i="5"/>
  <c r="X57" i="5"/>
  <c r="Y57" i="5"/>
  <c r="Z57" i="5"/>
  <c r="AA57" i="5"/>
  <c r="AB57" i="5"/>
  <c r="AC57" i="5"/>
  <c r="AD57" i="5"/>
  <c r="AE57" i="5"/>
  <c r="AF57" i="5"/>
  <c r="AG57" i="5"/>
  <c r="X58" i="5"/>
  <c r="Y58" i="5"/>
  <c r="Z58" i="5"/>
  <c r="AA58" i="5"/>
  <c r="AB58" i="5"/>
  <c r="AC58" i="5"/>
  <c r="AD58" i="5"/>
  <c r="AE58" i="5"/>
  <c r="AF58" i="5"/>
  <c r="AG58" i="5"/>
  <c r="X59" i="5"/>
  <c r="Y59" i="5"/>
  <c r="Z59" i="5"/>
  <c r="AA59" i="5"/>
  <c r="AB59" i="5"/>
  <c r="AC59" i="5"/>
  <c r="AD59" i="5"/>
  <c r="AE59" i="5"/>
  <c r="AF59" i="5"/>
  <c r="AG59" i="5"/>
  <c r="X60" i="5"/>
  <c r="Y60" i="5"/>
  <c r="Z60" i="5"/>
  <c r="AA60" i="5"/>
  <c r="AB60" i="5"/>
  <c r="AC60" i="5"/>
  <c r="AD60" i="5"/>
  <c r="AE60" i="5"/>
  <c r="AF60" i="5"/>
  <c r="AG60" i="5"/>
  <c r="X61" i="5"/>
  <c r="Y61" i="5"/>
  <c r="Z61" i="5"/>
  <c r="AA61" i="5"/>
  <c r="AB61" i="5"/>
  <c r="AC61" i="5"/>
  <c r="AD61" i="5"/>
  <c r="AE61" i="5"/>
  <c r="AF61" i="5"/>
  <c r="AG61" i="5"/>
  <c r="X62" i="5"/>
  <c r="Y62" i="5"/>
  <c r="Z62" i="5"/>
  <c r="AA62" i="5"/>
  <c r="AB62" i="5"/>
  <c r="AC62" i="5"/>
  <c r="AD62" i="5"/>
  <c r="AE62" i="5"/>
  <c r="AF62" i="5"/>
  <c r="AG62" i="5"/>
  <c r="X63" i="5"/>
  <c r="Y63" i="5"/>
  <c r="Z63" i="5"/>
  <c r="AA63" i="5"/>
  <c r="AB63" i="5"/>
  <c r="AC63" i="5"/>
  <c r="AD63" i="5"/>
  <c r="AE63" i="5"/>
  <c r="AF63" i="5"/>
  <c r="AG63" i="5"/>
  <c r="X64" i="5"/>
  <c r="Y64" i="5"/>
  <c r="Z64" i="5"/>
  <c r="AA64" i="5"/>
  <c r="AB64" i="5"/>
  <c r="AC64" i="5"/>
  <c r="AD64" i="5"/>
  <c r="AE64" i="5"/>
  <c r="AF64" i="5"/>
  <c r="AG64" i="5"/>
  <c r="X65" i="5"/>
  <c r="Y65" i="5"/>
  <c r="Z65" i="5"/>
  <c r="AA65" i="5"/>
  <c r="AB65" i="5"/>
  <c r="AC65" i="5"/>
  <c r="AD65" i="5"/>
  <c r="AE65" i="5"/>
  <c r="AF65" i="5"/>
  <c r="AG65" i="5"/>
  <c r="X66" i="5"/>
  <c r="Y66" i="5"/>
  <c r="Z66" i="5"/>
  <c r="AA66" i="5"/>
  <c r="AB66" i="5"/>
  <c r="AC66" i="5"/>
  <c r="AD66" i="5"/>
  <c r="AE66" i="5"/>
  <c r="AF66" i="5"/>
  <c r="AG66" i="5"/>
  <c r="X67" i="5"/>
  <c r="Y67" i="5"/>
  <c r="Z67" i="5"/>
  <c r="AA67" i="5"/>
  <c r="AB67" i="5"/>
  <c r="AC67" i="5"/>
  <c r="AD67" i="5"/>
  <c r="AE67" i="5"/>
  <c r="AF67" i="5"/>
  <c r="AG67" i="5"/>
  <c r="X68" i="5"/>
  <c r="Y68" i="5"/>
  <c r="Z68" i="5"/>
  <c r="AA68" i="5"/>
  <c r="AB68" i="5"/>
  <c r="AC68" i="5"/>
  <c r="AD68" i="5"/>
  <c r="AE68" i="5"/>
  <c r="AF68" i="5"/>
  <c r="AG68" i="5"/>
  <c r="X69" i="5"/>
  <c r="Y69" i="5"/>
  <c r="Z69" i="5"/>
  <c r="AA69" i="5"/>
  <c r="AB69" i="5"/>
  <c r="AC69" i="5"/>
  <c r="AD69" i="5"/>
  <c r="AE69" i="5"/>
  <c r="AF69" i="5"/>
  <c r="AG69" i="5"/>
  <c r="X70" i="5"/>
  <c r="Y70" i="5"/>
  <c r="Z70" i="5"/>
  <c r="AA70" i="5"/>
  <c r="AB70" i="5"/>
  <c r="AC70" i="5"/>
  <c r="AD70" i="5"/>
  <c r="AE70" i="5"/>
  <c r="AF70" i="5"/>
  <c r="AG70" i="5"/>
  <c r="X71" i="5"/>
  <c r="Y71" i="5"/>
  <c r="Z71" i="5"/>
  <c r="AA71" i="5"/>
  <c r="AB71" i="5"/>
  <c r="AC71" i="5"/>
  <c r="AD71" i="5"/>
  <c r="AE71" i="5"/>
  <c r="AF71" i="5"/>
  <c r="AG71" i="5"/>
  <c r="X72" i="5"/>
  <c r="Y72" i="5"/>
  <c r="Z72" i="5"/>
  <c r="AA72" i="5"/>
  <c r="AB72" i="5"/>
  <c r="AC72" i="5"/>
  <c r="AD72" i="5"/>
  <c r="AE72" i="5"/>
  <c r="AF72" i="5"/>
  <c r="AG72" i="5"/>
  <c r="X73" i="5"/>
  <c r="Y73" i="5"/>
  <c r="Z73" i="5"/>
  <c r="AA73" i="5"/>
  <c r="AB73" i="5"/>
  <c r="AC73" i="5"/>
  <c r="AD73" i="5"/>
  <c r="AE73" i="5"/>
  <c r="AF73" i="5"/>
  <c r="AG73" i="5"/>
  <c r="X74" i="5"/>
  <c r="Y74" i="5"/>
  <c r="Z74" i="5"/>
  <c r="AA74" i="5"/>
  <c r="AB74" i="5"/>
  <c r="AC74" i="5"/>
  <c r="AD74" i="5"/>
  <c r="AE74" i="5"/>
  <c r="AF74" i="5"/>
  <c r="AG74" i="5"/>
  <c r="X75" i="5"/>
  <c r="Y75" i="5"/>
  <c r="Z75" i="5"/>
  <c r="AA75" i="5"/>
  <c r="AB75" i="5"/>
  <c r="AC75" i="5"/>
  <c r="AD75" i="5"/>
  <c r="AE75" i="5"/>
  <c r="AF75" i="5"/>
  <c r="AG75" i="5"/>
  <c r="X76" i="5"/>
  <c r="Y76" i="5"/>
  <c r="Z76" i="5"/>
  <c r="AA76" i="5"/>
  <c r="AB76" i="5"/>
  <c r="AC76" i="5"/>
  <c r="AD76" i="5"/>
  <c r="AE76" i="5"/>
  <c r="AF76" i="5"/>
  <c r="AG76" i="5"/>
  <c r="X77" i="5"/>
  <c r="Y77" i="5"/>
  <c r="Z77" i="5"/>
  <c r="AA77" i="5"/>
  <c r="AB77" i="5"/>
  <c r="AC77" i="5"/>
  <c r="AD77" i="5"/>
  <c r="AE77" i="5"/>
  <c r="AF77" i="5"/>
  <c r="AG77" i="5"/>
  <c r="X78" i="5"/>
  <c r="Y78" i="5"/>
  <c r="Z78" i="5"/>
  <c r="AA78" i="5"/>
  <c r="AB78" i="5"/>
  <c r="AC78" i="5"/>
  <c r="AD78" i="5"/>
  <c r="AE78" i="5"/>
  <c r="AF78" i="5"/>
  <c r="AG78" i="5"/>
  <c r="X79" i="5"/>
  <c r="Y79" i="5"/>
  <c r="Z79" i="5"/>
  <c r="AA79" i="5"/>
  <c r="AB79" i="5"/>
  <c r="AC79" i="5"/>
  <c r="AD79" i="5"/>
  <c r="AE79" i="5"/>
  <c r="AF79" i="5"/>
  <c r="AG79" i="5"/>
  <c r="X80" i="5"/>
  <c r="Y80" i="5"/>
  <c r="Z80" i="5"/>
  <c r="AA80" i="5"/>
  <c r="AB80" i="5"/>
  <c r="AC80" i="5"/>
  <c r="AD80" i="5"/>
  <c r="AE80" i="5"/>
  <c r="AF80" i="5"/>
  <c r="AG80" i="5"/>
  <c r="X81" i="5"/>
  <c r="Y81" i="5"/>
  <c r="Z81" i="5"/>
  <c r="AA81" i="5"/>
  <c r="AB81" i="5"/>
  <c r="AC81" i="5"/>
  <c r="AD81" i="5"/>
  <c r="AE81" i="5"/>
  <c r="AF81" i="5"/>
  <c r="AG81" i="5"/>
  <c r="X82" i="5"/>
  <c r="Y82" i="5"/>
  <c r="Z82" i="5"/>
  <c r="AA82" i="5"/>
  <c r="AB82" i="5"/>
  <c r="AC82" i="5"/>
  <c r="AD82" i="5"/>
  <c r="AE82" i="5"/>
  <c r="AF82" i="5"/>
  <c r="AG82" i="5"/>
  <c r="X83" i="5"/>
  <c r="Y83" i="5"/>
  <c r="Z83" i="5"/>
  <c r="AA83" i="5"/>
  <c r="AB83" i="5"/>
  <c r="AC83" i="5"/>
  <c r="AD83" i="5"/>
  <c r="AE83" i="5"/>
  <c r="AF83" i="5"/>
  <c r="AG83" i="5"/>
  <c r="X84" i="5"/>
  <c r="Y84" i="5"/>
  <c r="Z84" i="5"/>
  <c r="AA84" i="5"/>
  <c r="AB84" i="5"/>
  <c r="AC84" i="5"/>
  <c r="AD84" i="5"/>
  <c r="AE84" i="5"/>
  <c r="AF84" i="5"/>
  <c r="AG84" i="5"/>
  <c r="X85" i="5"/>
  <c r="Y85" i="5"/>
  <c r="Z85" i="5"/>
  <c r="AA85" i="5"/>
  <c r="AB85" i="5"/>
  <c r="AC85" i="5"/>
  <c r="AD85" i="5"/>
  <c r="AE85" i="5"/>
  <c r="AF85" i="5"/>
  <c r="AG85" i="5"/>
  <c r="X86" i="5"/>
  <c r="Y86" i="5"/>
  <c r="Z86" i="5"/>
  <c r="AA86" i="5"/>
  <c r="AB86" i="5"/>
  <c r="AC86" i="5"/>
  <c r="AD86" i="5"/>
  <c r="AE86" i="5"/>
  <c r="AF86" i="5"/>
  <c r="AG86" i="5"/>
  <c r="X87" i="5"/>
  <c r="Y87" i="5"/>
  <c r="Z87" i="5"/>
  <c r="AA87" i="5"/>
  <c r="AB87" i="5"/>
  <c r="AC87" i="5"/>
  <c r="AD87" i="5"/>
  <c r="AE87" i="5"/>
  <c r="AF87" i="5"/>
  <c r="AG87" i="5"/>
  <c r="X88" i="5"/>
  <c r="Y88" i="5"/>
  <c r="Z88" i="5"/>
  <c r="AA88" i="5"/>
  <c r="AB88" i="5"/>
  <c r="AC88" i="5"/>
  <c r="AD88" i="5"/>
  <c r="AE88" i="5"/>
  <c r="AF88" i="5"/>
  <c r="AG88" i="5"/>
  <c r="X89" i="5"/>
  <c r="Y89" i="5"/>
  <c r="Z89" i="5"/>
  <c r="AA89" i="5"/>
  <c r="AB89" i="5"/>
  <c r="AC89" i="5"/>
  <c r="AD89" i="5"/>
  <c r="AE89" i="5"/>
  <c r="AF89" i="5"/>
  <c r="AG89" i="5"/>
  <c r="X90" i="5"/>
  <c r="Y90" i="5"/>
  <c r="Z90" i="5"/>
  <c r="AA90" i="5"/>
  <c r="AB90" i="5"/>
  <c r="AC90" i="5"/>
  <c r="AD90" i="5"/>
  <c r="AE90" i="5"/>
  <c r="AF90" i="5"/>
  <c r="AG90" i="5"/>
  <c r="X91" i="5"/>
  <c r="Y91" i="5"/>
  <c r="Z91" i="5"/>
  <c r="AA91" i="5"/>
  <c r="AB91" i="5"/>
  <c r="AC91" i="5"/>
  <c r="AD91" i="5"/>
  <c r="AE91" i="5"/>
  <c r="AF91" i="5"/>
  <c r="AG91" i="5"/>
  <c r="X92" i="5"/>
  <c r="Y92" i="5"/>
  <c r="Z92" i="5"/>
  <c r="AA92" i="5"/>
  <c r="AB92" i="5"/>
  <c r="AC92" i="5"/>
  <c r="AD92" i="5"/>
  <c r="AE92" i="5"/>
  <c r="AF92" i="5"/>
  <c r="AG92" i="5"/>
  <c r="X93" i="5"/>
  <c r="Y93" i="5"/>
  <c r="Z93" i="5"/>
  <c r="AA93" i="5"/>
  <c r="AB93" i="5"/>
  <c r="AC93" i="5"/>
  <c r="AD93" i="5"/>
  <c r="AE93" i="5"/>
  <c r="AF93" i="5"/>
  <c r="AG93" i="5"/>
  <c r="X94" i="5"/>
  <c r="Y94" i="5"/>
  <c r="Z94" i="5"/>
  <c r="AA94" i="5"/>
  <c r="AB94" i="5"/>
  <c r="AC94" i="5"/>
  <c r="AD94" i="5"/>
  <c r="AE94" i="5"/>
  <c r="AF94" i="5"/>
  <c r="AG94" i="5"/>
  <c r="X95" i="5"/>
  <c r="Y95" i="5"/>
  <c r="Z95" i="5"/>
  <c r="AA95" i="5"/>
  <c r="AB95" i="5"/>
  <c r="AC95" i="5"/>
  <c r="AD95" i="5"/>
  <c r="AE95" i="5"/>
  <c r="AF95" i="5"/>
  <c r="AG95" i="5"/>
  <c r="X96" i="5"/>
  <c r="Y96" i="5"/>
  <c r="Z96" i="5"/>
  <c r="AA96" i="5"/>
  <c r="AB96" i="5"/>
  <c r="AC96" i="5"/>
  <c r="AD96" i="5"/>
  <c r="AE96" i="5"/>
  <c r="AF96" i="5"/>
  <c r="AG96" i="5"/>
  <c r="X97" i="5"/>
  <c r="Y97" i="5"/>
  <c r="Z97" i="5"/>
  <c r="AA97" i="5"/>
  <c r="AB97" i="5"/>
  <c r="AC97" i="5"/>
  <c r="AD97" i="5"/>
  <c r="AE97" i="5"/>
  <c r="AF97" i="5"/>
  <c r="AG97" i="5"/>
  <c r="X98" i="5"/>
  <c r="Y98" i="5"/>
  <c r="Z98" i="5"/>
  <c r="AA98" i="5"/>
  <c r="AB98" i="5"/>
  <c r="AC98" i="5"/>
  <c r="AD98" i="5"/>
  <c r="AE98" i="5"/>
  <c r="AF98" i="5"/>
  <c r="AG98" i="5"/>
  <c r="X99" i="5"/>
  <c r="Y99" i="5"/>
  <c r="Z99" i="5"/>
  <c r="AA99" i="5"/>
  <c r="AB99" i="5"/>
  <c r="AC99" i="5"/>
  <c r="AD99" i="5"/>
  <c r="AE99" i="5"/>
  <c r="AF99" i="5"/>
  <c r="AG99" i="5"/>
  <c r="X100" i="5"/>
  <c r="Y100" i="5"/>
  <c r="Z100" i="5"/>
  <c r="AA100" i="5"/>
  <c r="AB100" i="5"/>
  <c r="AC100" i="5"/>
  <c r="AD100" i="5"/>
  <c r="AE100" i="5"/>
  <c r="AF100" i="5"/>
  <c r="AG100" i="5"/>
  <c r="X101" i="5"/>
  <c r="Y101" i="5"/>
  <c r="Z101" i="5"/>
  <c r="AA101" i="5"/>
  <c r="AB101" i="5"/>
  <c r="AC101" i="5"/>
  <c r="AD101" i="5"/>
  <c r="AE101" i="5"/>
  <c r="AF101" i="5"/>
  <c r="AG101" i="5"/>
  <c r="Y85" i="1" l="1"/>
  <c r="Z96" i="34" s="1"/>
  <c r="Y78" i="1"/>
  <c r="Y63" i="1"/>
  <c r="Y50" i="1"/>
  <c r="Z61" i="34" s="1"/>
  <c r="BA87" i="1"/>
  <c r="BA98" i="34" s="1"/>
  <c r="Y74" i="1"/>
  <c r="BA90" i="1"/>
  <c r="BA101" i="34" s="1"/>
  <c r="AW74" i="1"/>
  <c r="BB74" i="1" s="1"/>
  <c r="R72" i="37" s="1"/>
  <c r="R100" i="5"/>
  <c r="S100" i="5"/>
  <c r="R96" i="5"/>
  <c r="S96" i="5"/>
  <c r="S92" i="5"/>
  <c r="R92" i="5"/>
  <c r="S88" i="5"/>
  <c r="R88" i="5"/>
  <c r="R84" i="5"/>
  <c r="S84" i="5"/>
  <c r="S80" i="5"/>
  <c r="R80" i="5"/>
  <c r="S76" i="5"/>
  <c r="R76" i="5"/>
  <c r="R72" i="5"/>
  <c r="S72" i="5"/>
  <c r="R68" i="5"/>
  <c r="S68" i="5"/>
  <c r="R64" i="5"/>
  <c r="S64" i="5"/>
  <c r="R60" i="5"/>
  <c r="S60" i="5"/>
  <c r="S56" i="5"/>
  <c r="R56" i="5"/>
  <c r="S52" i="5"/>
  <c r="R52" i="5"/>
  <c r="R48" i="5"/>
  <c r="S48" i="5"/>
  <c r="R44" i="5"/>
  <c r="S44" i="5"/>
  <c r="R39" i="5"/>
  <c r="S39" i="5"/>
  <c r="R33" i="5"/>
  <c r="S33" i="5"/>
  <c r="R29" i="5"/>
  <c r="S29" i="5"/>
  <c r="B99" i="37"/>
  <c r="W99" i="5"/>
  <c r="B97" i="37"/>
  <c r="W97" i="5"/>
  <c r="B91" i="37"/>
  <c r="W91" i="5"/>
  <c r="B86" i="37"/>
  <c r="W86" i="5"/>
  <c r="B84" i="37"/>
  <c r="W84" i="5"/>
  <c r="B82" i="37"/>
  <c r="W82" i="5"/>
  <c r="B79" i="37"/>
  <c r="W79" i="5"/>
  <c r="B76" i="37"/>
  <c r="W76" i="5"/>
  <c r="B71" i="37"/>
  <c r="W71" i="5"/>
  <c r="B66" i="37"/>
  <c r="W66" i="5"/>
  <c r="R101" i="5"/>
  <c r="S101" i="5"/>
  <c r="S97" i="5"/>
  <c r="R97" i="5"/>
  <c r="S93" i="5"/>
  <c r="R93" i="5"/>
  <c r="R89" i="5"/>
  <c r="S89" i="5"/>
  <c r="S85" i="5"/>
  <c r="R85" i="5"/>
  <c r="S81" i="5"/>
  <c r="R81" i="5"/>
  <c r="S73" i="5"/>
  <c r="R73" i="5"/>
  <c r="R69" i="5"/>
  <c r="S69" i="5"/>
  <c r="R65" i="5"/>
  <c r="S65" i="5"/>
  <c r="S61" i="5"/>
  <c r="R61" i="5"/>
  <c r="S57" i="5"/>
  <c r="R57" i="5"/>
  <c r="S53" i="5"/>
  <c r="R53" i="5"/>
  <c r="R49" i="5"/>
  <c r="S49" i="5"/>
  <c r="R45" i="5"/>
  <c r="S45" i="5"/>
  <c r="R40" i="5"/>
  <c r="S40" i="5"/>
  <c r="R34" i="5"/>
  <c r="S34" i="5"/>
  <c r="R30" i="5"/>
  <c r="S30" i="5"/>
  <c r="B96" i="37"/>
  <c r="W96" i="5"/>
  <c r="B90" i="37"/>
  <c r="W90" i="5"/>
  <c r="B88" i="37"/>
  <c r="W88" i="5"/>
  <c r="B81" i="37"/>
  <c r="W81" i="5"/>
  <c r="B78" i="37"/>
  <c r="W78" i="5"/>
  <c r="B75" i="37"/>
  <c r="W75" i="5"/>
  <c r="B70" i="37"/>
  <c r="W70" i="5"/>
  <c r="B68" i="37"/>
  <c r="W68" i="5"/>
  <c r="B65" i="37"/>
  <c r="W65" i="5"/>
  <c r="R98" i="5"/>
  <c r="S98" i="5"/>
  <c r="R94" i="5"/>
  <c r="S94" i="5"/>
  <c r="S90" i="5"/>
  <c r="R90" i="5"/>
  <c r="S86" i="5"/>
  <c r="R86" i="5"/>
  <c r="S82" i="5"/>
  <c r="R82" i="5"/>
  <c r="R78" i="5"/>
  <c r="S78" i="5"/>
  <c r="R74" i="5"/>
  <c r="S74" i="5"/>
  <c r="R70" i="5"/>
  <c r="S70" i="5"/>
  <c r="R66" i="5"/>
  <c r="S66" i="5"/>
  <c r="S58" i="5"/>
  <c r="R58" i="5"/>
  <c r="S54" i="5"/>
  <c r="R54" i="5"/>
  <c r="S50" i="5"/>
  <c r="R50" i="5"/>
  <c r="R46" i="5"/>
  <c r="S46" i="5"/>
  <c r="S41" i="5"/>
  <c r="R41" i="5"/>
  <c r="R37" i="5"/>
  <c r="S37" i="5"/>
  <c r="S35" i="5"/>
  <c r="R35" i="5"/>
  <c r="R31" i="5"/>
  <c r="S31" i="5"/>
  <c r="S27" i="5"/>
  <c r="R27" i="5"/>
  <c r="B101" i="37"/>
  <c r="W101" i="5"/>
  <c r="B95" i="37"/>
  <c r="W95" i="5"/>
  <c r="B93" i="37"/>
  <c r="W93" i="5"/>
  <c r="B89" i="37"/>
  <c r="W89" i="5"/>
  <c r="B80" i="37"/>
  <c r="W80" i="5"/>
  <c r="B77" i="37"/>
  <c r="W77" i="5"/>
  <c r="B74" i="37"/>
  <c r="W74" i="5"/>
  <c r="B69" i="37"/>
  <c r="W69" i="5"/>
  <c r="S99" i="5"/>
  <c r="R99" i="5"/>
  <c r="S95" i="5"/>
  <c r="R95" i="5"/>
  <c r="S91" i="5"/>
  <c r="R91" i="5"/>
  <c r="R87" i="5"/>
  <c r="S87" i="5"/>
  <c r="R83" i="5"/>
  <c r="S83" i="5"/>
  <c r="R79" i="5"/>
  <c r="S79" i="5"/>
  <c r="S71" i="5"/>
  <c r="R71" i="5"/>
  <c r="S67" i="5"/>
  <c r="R67" i="5"/>
  <c r="R63" i="5"/>
  <c r="S63" i="5"/>
  <c r="S59" i="5"/>
  <c r="R59" i="5"/>
  <c r="R55" i="5"/>
  <c r="S55" i="5"/>
  <c r="R51" i="5"/>
  <c r="S51" i="5"/>
  <c r="R47" i="5"/>
  <c r="S47" i="5"/>
  <c r="S43" i="5"/>
  <c r="R43" i="5"/>
  <c r="R42" i="5"/>
  <c r="S42" i="5"/>
  <c r="R38" i="5"/>
  <c r="S38" i="5"/>
  <c r="R36" i="5"/>
  <c r="S36" i="5"/>
  <c r="R32" i="5"/>
  <c r="S32" i="5"/>
  <c r="S28" i="5"/>
  <c r="R28" i="5"/>
  <c r="B100" i="37"/>
  <c r="W100" i="5"/>
  <c r="B98" i="37"/>
  <c r="W98" i="5"/>
  <c r="B94" i="37"/>
  <c r="W94" i="5"/>
  <c r="B92" i="37"/>
  <c r="W92" i="5"/>
  <c r="B87" i="37"/>
  <c r="W87" i="5"/>
  <c r="B85" i="37"/>
  <c r="W85" i="5"/>
  <c r="B83" i="37"/>
  <c r="W83" i="5"/>
  <c r="B73" i="37"/>
  <c r="W73" i="5"/>
  <c r="B72" i="37"/>
  <c r="W72" i="5"/>
  <c r="B67" i="37"/>
  <c r="W67" i="5"/>
  <c r="B64" i="37"/>
  <c r="W64" i="5"/>
  <c r="B58" i="37"/>
  <c r="W58" i="5"/>
  <c r="B55" i="37"/>
  <c r="W55" i="5"/>
  <c r="B53" i="37"/>
  <c r="W53" i="5"/>
  <c r="B50" i="37"/>
  <c r="W50" i="5"/>
  <c r="B47" i="37"/>
  <c r="W47" i="5"/>
  <c r="B44" i="37"/>
  <c r="W44" i="5"/>
  <c r="B41" i="37"/>
  <c r="W41" i="5"/>
  <c r="B38" i="37"/>
  <c r="W38" i="5"/>
  <c r="B33" i="37"/>
  <c r="W33" i="5"/>
  <c r="B30" i="37"/>
  <c r="W30" i="5"/>
  <c r="B62" i="37"/>
  <c r="W62" i="5"/>
  <c r="B60" i="37"/>
  <c r="W60" i="5"/>
  <c r="B57" i="37"/>
  <c r="W57" i="5"/>
  <c r="B52" i="37"/>
  <c r="W52" i="5"/>
  <c r="B49" i="37"/>
  <c r="W49" i="5"/>
  <c r="B43" i="37"/>
  <c r="W43" i="5"/>
  <c r="B37" i="37"/>
  <c r="W37" i="5"/>
  <c r="B34" i="37"/>
  <c r="W34" i="5"/>
  <c r="B32" i="37"/>
  <c r="W32" i="5"/>
  <c r="B29" i="37"/>
  <c r="W29" i="5"/>
  <c r="B59" i="37"/>
  <c r="W59" i="5"/>
  <c r="B54" i="37"/>
  <c r="W54" i="5"/>
  <c r="B51" i="37"/>
  <c r="W51" i="5"/>
  <c r="B46" i="37"/>
  <c r="W46" i="5"/>
  <c r="B40" i="37"/>
  <c r="W40" i="5"/>
  <c r="B36" i="37"/>
  <c r="W36" i="5"/>
  <c r="B31" i="37"/>
  <c r="W31" i="5"/>
  <c r="B28" i="37"/>
  <c r="W28" i="5"/>
  <c r="B63" i="37"/>
  <c r="W63" i="5"/>
  <c r="B61" i="37"/>
  <c r="W61" i="5"/>
  <c r="B56" i="37"/>
  <c r="W56" i="5"/>
  <c r="B48" i="37"/>
  <c r="W48" i="5"/>
  <c r="B45" i="37"/>
  <c r="W45" i="5"/>
  <c r="B42" i="37"/>
  <c r="W42" i="5"/>
  <c r="B39" i="37"/>
  <c r="W39" i="5"/>
  <c r="B35" i="37"/>
  <c r="W35" i="5"/>
  <c r="B27" i="37"/>
  <c r="W27" i="5"/>
  <c r="S77" i="5"/>
  <c r="R77" i="5"/>
  <c r="R75" i="5"/>
  <c r="S75" i="5"/>
  <c r="S62" i="5"/>
  <c r="R62" i="5"/>
  <c r="D54" i="34"/>
  <c r="BA31" i="1"/>
  <c r="BA42" i="34" s="1"/>
  <c r="AO66" i="1"/>
  <c r="AS66" i="1" s="1"/>
  <c r="T64" i="13" s="1"/>
  <c r="BA94" i="1"/>
  <c r="BA105" i="34" s="1"/>
  <c r="Y94" i="1"/>
  <c r="Z105" i="34" s="1"/>
  <c r="Y67" i="1"/>
  <c r="Z78" i="34" s="1"/>
  <c r="Y91" i="1"/>
  <c r="Z102" i="34" s="1"/>
  <c r="V37" i="6"/>
  <c r="Y53" i="1"/>
  <c r="Z64" i="34" s="1"/>
  <c r="E53" i="12"/>
  <c r="D64" i="34" s="1"/>
  <c r="E34" i="12"/>
  <c r="D45" i="34" s="1"/>
  <c r="E30" i="12"/>
  <c r="D41" i="34" s="1"/>
  <c r="AX76" i="6"/>
  <c r="V84" i="6"/>
  <c r="AE60" i="6"/>
  <c r="E84" i="6"/>
  <c r="AE74" i="6"/>
  <c r="E74" i="6"/>
  <c r="C104" i="34"/>
  <c r="C92" i="34"/>
  <c r="C84" i="34"/>
  <c r="C63" i="34"/>
  <c r="C50" i="34"/>
  <c r="N96" i="6"/>
  <c r="E96" i="6"/>
  <c r="N64" i="6"/>
  <c r="E64" i="6"/>
  <c r="C112" i="34"/>
  <c r="C108" i="34"/>
  <c r="C100" i="34"/>
  <c r="C96" i="34"/>
  <c r="C76" i="34"/>
  <c r="C59" i="34"/>
  <c r="C58" i="34"/>
  <c r="C46" i="34"/>
  <c r="E73" i="6"/>
  <c r="AE73" i="6"/>
  <c r="C113" i="34"/>
  <c r="C101" i="34"/>
  <c r="C97" i="34"/>
  <c r="C86" i="34"/>
  <c r="C81" i="34"/>
  <c r="C71" i="34"/>
  <c r="C51" i="34"/>
  <c r="C49" i="34"/>
  <c r="C47" i="34"/>
  <c r="C41" i="34"/>
  <c r="C114" i="34"/>
  <c r="C110" i="34"/>
  <c r="C106" i="34"/>
  <c r="C102" i="34"/>
  <c r="C98" i="34"/>
  <c r="C94" i="34"/>
  <c r="C90" i="34"/>
  <c r="C88" i="34"/>
  <c r="C82" i="34"/>
  <c r="C78" i="34"/>
  <c r="C74" i="34"/>
  <c r="C73" i="34"/>
  <c r="C70" i="34"/>
  <c r="C61" i="34"/>
  <c r="C56" i="34"/>
  <c r="C55" i="34"/>
  <c r="C54" i="34"/>
  <c r="C43" i="34"/>
  <c r="V60" i="6"/>
  <c r="AX59" i="6"/>
  <c r="AX44" i="6"/>
  <c r="C109" i="34"/>
  <c r="C105" i="34"/>
  <c r="C93" i="34"/>
  <c r="C87" i="34"/>
  <c r="C42" i="34"/>
  <c r="C111" i="34"/>
  <c r="C107" i="34"/>
  <c r="C103" i="34"/>
  <c r="C99" i="34"/>
  <c r="C95" i="34"/>
  <c r="C91" i="34"/>
  <c r="C83" i="34"/>
  <c r="C79" i="34"/>
  <c r="C75" i="34"/>
  <c r="C67" i="34"/>
  <c r="C66" i="34"/>
  <c r="C65" i="34"/>
  <c r="C62" i="34"/>
  <c r="C44" i="34"/>
  <c r="AE76" i="6"/>
  <c r="AX60" i="6"/>
  <c r="N60" i="6"/>
  <c r="E54" i="6"/>
  <c r="AE53" i="6"/>
  <c r="E37" i="12"/>
  <c r="D48" i="34" s="1"/>
  <c r="E95" i="12"/>
  <c r="D106" i="34" s="1"/>
  <c r="E38" i="12"/>
  <c r="D49" i="34" s="1"/>
  <c r="E78" i="12"/>
  <c r="D89" i="34" s="1"/>
  <c r="T87" i="34"/>
  <c r="Z114" i="34"/>
  <c r="AH108" i="34"/>
  <c r="Z98" i="34"/>
  <c r="AI96" i="34"/>
  <c r="D80" i="6"/>
  <c r="E80" i="12"/>
  <c r="D91" i="34" s="1"/>
  <c r="AH89" i="34"/>
  <c r="AH85" i="34"/>
  <c r="E99" i="12"/>
  <c r="D110" i="34" s="1"/>
  <c r="AO85" i="1"/>
  <c r="AO96" i="34" s="1"/>
  <c r="E85" i="12"/>
  <c r="Y85" i="34"/>
  <c r="D45" i="6"/>
  <c r="E45" i="12"/>
  <c r="D56" i="34" s="1"/>
  <c r="AI110" i="34"/>
  <c r="E73" i="12"/>
  <c r="Q113" i="34"/>
  <c r="AI57" i="34"/>
  <c r="E101" i="12"/>
  <c r="D112" i="34" s="1"/>
  <c r="T106" i="34"/>
  <c r="Y57" i="34"/>
  <c r="AO62" i="1"/>
  <c r="AW62" i="1"/>
  <c r="BB62" i="1" s="1"/>
  <c r="R60" i="37" s="1"/>
  <c r="E62" i="12"/>
  <c r="AI111" i="34"/>
  <c r="D100" i="6"/>
  <c r="E100" i="12"/>
  <c r="D111" i="34" s="1"/>
  <c r="T110" i="34"/>
  <c r="Q108" i="34"/>
  <c r="O97" i="1"/>
  <c r="G95" i="13" s="1"/>
  <c r="T107" i="34"/>
  <c r="AI106" i="34"/>
  <c r="Y101" i="34"/>
  <c r="Q101" i="34"/>
  <c r="T100" i="34"/>
  <c r="AH99" i="34"/>
  <c r="AI94" i="34"/>
  <c r="D74" i="6"/>
  <c r="E74" i="12"/>
  <c r="D85" i="34" s="1"/>
  <c r="Y82" i="34"/>
  <c r="AR80" i="34"/>
  <c r="Y103" i="34"/>
  <c r="AI92" i="34"/>
  <c r="AW76" i="1"/>
  <c r="BB76" i="1" s="1"/>
  <c r="R74" i="37" s="1"/>
  <c r="E76" i="12"/>
  <c r="D87" i="34" s="1"/>
  <c r="AI84" i="34"/>
  <c r="AH57" i="34"/>
  <c r="Y43" i="1"/>
  <c r="AI52" i="34"/>
  <c r="BA111" i="34"/>
  <c r="Z111" i="34"/>
  <c r="AH109" i="34"/>
  <c r="AR106" i="34"/>
  <c r="AR105" i="34"/>
  <c r="Z101" i="34"/>
  <c r="T93" i="34"/>
  <c r="AH75" i="34"/>
  <c r="AH72" i="34"/>
  <c r="Y66" i="34"/>
  <c r="AW50" i="1"/>
  <c r="T50" i="34"/>
  <c r="AR111" i="34"/>
  <c r="AI108" i="34"/>
  <c r="Y108" i="34"/>
  <c r="Y99" i="34"/>
  <c r="Q75" i="34"/>
  <c r="Q54" i="34"/>
  <c r="AR51" i="34"/>
  <c r="E40" i="12"/>
  <c r="D51" i="34" s="1"/>
  <c r="AI63" i="34"/>
  <c r="AH61" i="34"/>
  <c r="Q61" i="34"/>
  <c r="D49" i="6"/>
  <c r="E49" i="12"/>
  <c r="T57" i="34"/>
  <c r="AI55" i="34"/>
  <c r="AI51" i="34"/>
  <c r="Q51" i="34"/>
  <c r="D39" i="6"/>
  <c r="E39" i="12"/>
  <c r="D50" i="34" s="1"/>
  <c r="AO43" i="34"/>
  <c r="Q42" i="34"/>
  <c r="AH41" i="34"/>
  <c r="AR77" i="34"/>
  <c r="T76" i="34"/>
  <c r="AI72" i="34"/>
  <c r="T71" i="34"/>
  <c r="AH70" i="34"/>
  <c r="Z69" i="34"/>
  <c r="BA58" i="1"/>
  <c r="E58" i="12"/>
  <c r="D69" i="34" s="1"/>
  <c r="AH68" i="34"/>
  <c r="AW52" i="1"/>
  <c r="AU63" i="34" s="1"/>
  <c r="AH63" i="34"/>
  <c r="Y63" i="34"/>
  <c r="Q55" i="34"/>
  <c r="AR42" i="34"/>
  <c r="D31" i="6"/>
  <c r="E31" i="12"/>
  <c r="D42" i="34" s="1"/>
  <c r="Q41" i="34"/>
  <c r="D29" i="6"/>
  <c r="E29" i="12"/>
  <c r="D40" i="34" s="1"/>
  <c r="D52" i="6"/>
  <c r="BA52" i="1"/>
  <c r="AH59" i="34"/>
  <c r="Y59" i="34"/>
  <c r="Y51" i="34"/>
  <c r="AR47" i="34"/>
  <c r="D32" i="6"/>
  <c r="BA32" i="1"/>
  <c r="BD32" i="1" s="1"/>
  <c r="T30" i="37" s="1"/>
  <c r="AI114" i="34"/>
  <c r="D103" i="6"/>
  <c r="E103" i="12"/>
  <c r="AH113" i="34"/>
  <c r="AI112" i="34"/>
  <c r="AR110" i="34"/>
  <c r="AI102" i="34"/>
  <c r="AH101" i="34"/>
  <c r="AH97" i="34"/>
  <c r="Q97" i="34"/>
  <c r="AR95" i="34"/>
  <c r="Y95" i="34"/>
  <c r="AH92" i="34"/>
  <c r="Y92" i="34"/>
  <c r="D71" i="6"/>
  <c r="E71" i="12"/>
  <c r="D82" i="34" s="1"/>
  <c r="Q79" i="34"/>
  <c r="O68" i="1"/>
  <c r="G66" i="13" s="1"/>
  <c r="BA76" i="34"/>
  <c r="AI76" i="34"/>
  <c r="AR73" i="34"/>
  <c r="AH69" i="34"/>
  <c r="T68" i="34"/>
  <c r="AH66" i="34"/>
  <c r="Q66" i="34"/>
  <c r="AI53" i="34"/>
  <c r="D42" i="6"/>
  <c r="E42" i="12"/>
  <c r="D53" i="34" s="1"/>
  <c r="AO42" i="1"/>
  <c r="AS42" i="1" s="1"/>
  <c r="O40" i="37" s="1"/>
  <c r="AW42" i="1"/>
  <c r="AU53" i="34" s="1"/>
  <c r="BA42" i="1"/>
  <c r="BA53" i="34" s="1"/>
  <c r="AH51" i="34"/>
  <c r="Y50" i="34"/>
  <c r="AH46" i="34"/>
  <c r="Y46" i="34"/>
  <c r="Y44" i="34"/>
  <c r="AH104" i="34"/>
  <c r="AR103" i="34"/>
  <c r="AI103" i="34"/>
  <c r="AW91" i="1"/>
  <c r="BB91" i="1" s="1"/>
  <c r="R89" i="37" s="1"/>
  <c r="AI100" i="34"/>
  <c r="AO89" i="1"/>
  <c r="AS89" i="1" s="1"/>
  <c r="AH89" i="6" s="1"/>
  <c r="E89" i="12"/>
  <c r="AR98" i="34"/>
  <c r="D87" i="6"/>
  <c r="E87" i="12"/>
  <c r="O86" i="1"/>
  <c r="G84" i="13" s="1"/>
  <c r="Y94" i="34"/>
  <c r="Q94" i="34"/>
  <c r="D82" i="6"/>
  <c r="E82" i="12"/>
  <c r="D93" i="34" s="1"/>
  <c r="AR89" i="34"/>
  <c r="Z89" i="34"/>
  <c r="AH87" i="34"/>
  <c r="Y86" i="34"/>
  <c r="AO85" i="34"/>
  <c r="AR82" i="34"/>
  <c r="AI82" i="34"/>
  <c r="D69" i="6"/>
  <c r="E69" i="12"/>
  <c r="D80" i="34" s="1"/>
  <c r="AH79" i="34"/>
  <c r="AY42" i="1"/>
  <c r="E48" i="12"/>
  <c r="D59" i="34" s="1"/>
  <c r="E32" i="12"/>
  <c r="AW44" i="1"/>
  <c r="AO44" i="1"/>
  <c r="BA40" i="1"/>
  <c r="BD40" i="1" s="1"/>
  <c r="AS32" i="1"/>
  <c r="O30" i="37" s="1"/>
  <c r="AJ30" i="1"/>
  <c r="L28" i="37" s="1"/>
  <c r="E52" i="12"/>
  <c r="E44" i="12"/>
  <c r="D55" i="34" s="1"/>
  <c r="AY52" i="1"/>
  <c r="AM52" i="1"/>
  <c r="AT93" i="1"/>
  <c r="AT91" i="1"/>
  <c r="AJ62" i="1"/>
  <c r="L60" i="37" s="1"/>
  <c r="AJ50" i="1"/>
  <c r="AW32" i="1"/>
  <c r="BB32" i="1" s="1"/>
  <c r="R30" i="37" s="1"/>
  <c r="D83" i="6"/>
  <c r="BA83" i="1"/>
  <c r="BD83" i="1" s="1"/>
  <c r="T81" i="37" s="1"/>
  <c r="AH67" i="34"/>
  <c r="Y40" i="34"/>
  <c r="AR91" i="34"/>
  <c r="T91" i="34"/>
  <c r="Z66" i="34"/>
  <c r="D55" i="6"/>
  <c r="BA55" i="1"/>
  <c r="AO55" i="1"/>
  <c r="AS55" i="1" s="1"/>
  <c r="T53" i="13" s="1"/>
  <c r="AW55" i="1"/>
  <c r="BB55" i="1" s="1"/>
  <c r="R53" i="37" s="1"/>
  <c r="T65" i="34"/>
  <c r="Q64" i="34"/>
  <c r="AR63" i="34"/>
  <c r="AR60" i="34"/>
  <c r="AI60" i="34"/>
  <c r="Y60" i="34"/>
  <c r="Q60" i="34"/>
  <c r="Y58" i="34"/>
  <c r="Y53" i="34"/>
  <c r="AR50" i="34"/>
  <c r="T101" i="34"/>
  <c r="Y100" i="34"/>
  <c r="AI71" i="34"/>
  <c r="AR90" i="34"/>
  <c r="Y90" i="34"/>
  <c r="Y87" i="34"/>
  <c r="Q87" i="34"/>
  <c r="T85" i="34"/>
  <c r="AH84" i="34"/>
  <c r="Y83" i="34"/>
  <c r="Y68" i="34"/>
  <c r="Q67" i="34"/>
  <c r="Z46" i="34"/>
  <c r="T45" i="34"/>
  <c r="AH43" i="34"/>
  <c r="E83" i="12"/>
  <c r="AH112" i="34"/>
  <c r="AQ93" i="34"/>
  <c r="AT82" i="1"/>
  <c r="AH93" i="34"/>
  <c r="Z92" i="34"/>
  <c r="AO81" i="1"/>
  <c r="AS81" i="1" s="1"/>
  <c r="E81" i="12"/>
  <c r="AR81" i="34"/>
  <c r="AR79" i="34"/>
  <c r="Y78" i="34"/>
  <c r="O98" i="1"/>
  <c r="G96" i="13" s="1"/>
  <c r="BA71" i="1"/>
  <c r="BD71" i="1" s="1"/>
  <c r="T69" i="37" s="1"/>
  <c r="AW58" i="1"/>
  <c r="AO58" i="1"/>
  <c r="AO69" i="34" s="1"/>
  <c r="O36" i="1"/>
  <c r="G34" i="13" s="1"/>
  <c r="O102" i="1"/>
  <c r="G100" i="13" s="1"/>
  <c r="BA80" i="1"/>
  <c r="BD80" i="1" s="1"/>
  <c r="T78" i="37" s="1"/>
  <c r="AT80" i="1"/>
  <c r="AT79" i="1"/>
  <c r="P77" i="37" s="1"/>
  <c r="AJ98" i="1"/>
  <c r="Z98" i="6" s="1"/>
  <c r="AI109" i="34"/>
  <c r="P98" i="1"/>
  <c r="H96" i="13" s="1"/>
  <c r="S109" i="34"/>
  <c r="AT96" i="1"/>
  <c r="AR107" i="34"/>
  <c r="P96" i="1"/>
  <c r="H94" i="13" s="1"/>
  <c r="S107" i="34"/>
  <c r="AH106" i="34"/>
  <c r="Q106" i="34"/>
  <c r="AJ87" i="1"/>
  <c r="L85" i="37" s="1"/>
  <c r="AH98" i="34"/>
  <c r="O87" i="1"/>
  <c r="G85" i="13" s="1"/>
  <c r="Q98" i="34"/>
  <c r="AR96" i="34"/>
  <c r="AH95" i="34"/>
  <c r="AJ69" i="1"/>
  <c r="L67" i="37" s="1"/>
  <c r="AI80" i="34"/>
  <c r="AI78" i="34"/>
  <c r="AI77" i="34"/>
  <c r="AH76" i="34"/>
  <c r="D64" i="6"/>
  <c r="AO64" i="1"/>
  <c r="AS64" i="1" s="1"/>
  <c r="O62" i="37" s="1"/>
  <c r="AW64" i="1"/>
  <c r="BB64" i="1" s="1"/>
  <c r="BA64" i="1"/>
  <c r="BD64" i="1" s="1"/>
  <c r="T62" i="37" s="1"/>
  <c r="E64" i="12"/>
  <c r="D75" i="34" s="1"/>
  <c r="D63" i="6"/>
  <c r="AM63" i="1"/>
  <c r="AR63" i="1" s="1"/>
  <c r="T67" i="34"/>
  <c r="AL58" i="34"/>
  <c r="AQ49" i="34"/>
  <c r="AT38" i="1"/>
  <c r="U36" i="13" s="1"/>
  <c r="AJ38" i="1"/>
  <c r="L36" i="37" s="1"/>
  <c r="AH49" i="34"/>
  <c r="AR48" i="34"/>
  <c r="AI48" i="34"/>
  <c r="O37" i="1"/>
  <c r="G35" i="13" s="1"/>
  <c r="Q48" i="34"/>
  <c r="Y45" i="34"/>
  <c r="E54" i="12"/>
  <c r="E47" i="12"/>
  <c r="D58" i="34" s="1"/>
  <c r="AT72" i="1"/>
  <c r="P70" i="37" s="1"/>
  <c r="AR83" i="34"/>
  <c r="AI83" i="34"/>
  <c r="Q83" i="34"/>
  <c r="P71" i="1"/>
  <c r="H69" i="13" s="1"/>
  <c r="T82" i="34"/>
  <c r="BA81" i="34"/>
  <c r="Z81" i="34"/>
  <c r="D70" i="6"/>
  <c r="E70" i="12"/>
  <c r="T79" i="34"/>
  <c r="AH78" i="34"/>
  <c r="Q78" i="34"/>
  <c r="AM64" i="1"/>
  <c r="AR64" i="1" s="1"/>
  <c r="N62" i="37" s="1"/>
  <c r="AB64" i="1"/>
  <c r="Q64" i="6" s="1"/>
  <c r="Y75" i="34"/>
  <c r="P62" i="1"/>
  <c r="H60" i="13" s="1"/>
  <c r="T73" i="34"/>
  <c r="O61" i="1"/>
  <c r="G59" i="13" s="1"/>
  <c r="P72" i="34"/>
  <c r="AR71" i="34"/>
  <c r="Z71" i="34"/>
  <c r="P60" i="1"/>
  <c r="H58" i="13" s="1"/>
  <c r="S71" i="34"/>
  <c r="T70" i="34"/>
  <c r="P57" i="1"/>
  <c r="H55" i="13" s="1"/>
  <c r="S68" i="34"/>
  <c r="D57" i="6"/>
  <c r="AM57" i="1"/>
  <c r="AR57" i="1" s="1"/>
  <c r="AY57" i="1"/>
  <c r="BC57" i="1" s="1"/>
  <c r="AQ57" i="6" s="1"/>
  <c r="AI67" i="34"/>
  <c r="AJ56" i="1"/>
  <c r="L54" i="37" s="1"/>
  <c r="Z67" i="34"/>
  <c r="D56" i="6"/>
  <c r="E56" i="12"/>
  <c r="D67" i="34" s="1"/>
  <c r="AR66" i="34"/>
  <c r="BA54" i="1"/>
  <c r="BD54" i="1" s="1"/>
  <c r="AJ54" i="1"/>
  <c r="L52" i="37" s="1"/>
  <c r="AI65" i="34"/>
  <c r="Q65" i="34"/>
  <c r="T61" i="34"/>
  <c r="AH60" i="34"/>
  <c r="P60" i="34"/>
  <c r="AT48" i="1"/>
  <c r="P46" i="37" s="1"/>
  <c r="AR59" i="34"/>
  <c r="AJ47" i="1"/>
  <c r="L45" i="37" s="1"/>
  <c r="AI58" i="34"/>
  <c r="Q58" i="34"/>
  <c r="T56" i="34"/>
  <c r="T49" i="34"/>
  <c r="T46" i="34"/>
  <c r="AJ34" i="1"/>
  <c r="Q32" i="13" s="1"/>
  <c r="AH45" i="34"/>
  <c r="AT33" i="1"/>
  <c r="AR44" i="34"/>
  <c r="O33" i="1"/>
  <c r="G31" i="13" s="1"/>
  <c r="P32" i="1"/>
  <c r="H30" i="13" s="1"/>
  <c r="T43" i="34"/>
  <c r="Z42" i="34"/>
  <c r="P30" i="1"/>
  <c r="H28" i="13" s="1"/>
  <c r="S41" i="34"/>
  <c r="O29" i="1"/>
  <c r="G27" i="13" s="1"/>
  <c r="P100" i="1"/>
  <c r="H98" i="13" s="1"/>
  <c r="T111" i="34"/>
  <c r="AH110" i="34"/>
  <c r="AR109" i="34"/>
  <c r="AH100" i="34"/>
  <c r="O89" i="1"/>
  <c r="G87" i="13" s="1"/>
  <c r="Q100" i="34"/>
  <c r="T97" i="34"/>
  <c r="T96" i="34"/>
  <c r="AT84" i="1"/>
  <c r="P82" i="37" s="1"/>
  <c r="AQ95" i="34"/>
  <c r="D72" i="6"/>
  <c r="AO72" i="1"/>
  <c r="AS72" i="1" s="1"/>
  <c r="AH82" i="34"/>
  <c r="O69" i="1"/>
  <c r="G67" i="13" s="1"/>
  <c r="Q80" i="34"/>
  <c r="AT67" i="1"/>
  <c r="AR78" i="34"/>
  <c r="Y76" i="34"/>
  <c r="O65" i="1"/>
  <c r="G63" i="13" s="1"/>
  <c r="Q76" i="34"/>
  <c r="AJ64" i="1"/>
  <c r="L62" i="37" s="1"/>
  <c r="AI75" i="34"/>
  <c r="Z75" i="34"/>
  <c r="AO74" i="34"/>
  <c r="Z74" i="34"/>
  <c r="AI69" i="34"/>
  <c r="D58" i="6"/>
  <c r="AM58" i="1"/>
  <c r="AR58" i="1" s="1"/>
  <c r="AG58" i="6" s="1"/>
  <c r="AY58" i="1"/>
  <c r="BC58" i="1" s="1"/>
  <c r="S56" i="37" s="1"/>
  <c r="P51" i="1"/>
  <c r="H49" i="13" s="1"/>
  <c r="S62" i="34"/>
  <c r="AT35" i="1"/>
  <c r="P33" i="37" s="1"/>
  <c r="AR46" i="34"/>
  <c r="AT34" i="1"/>
  <c r="P32" i="37" s="1"/>
  <c r="AR45" i="34"/>
  <c r="Q45" i="34"/>
  <c r="AH44" i="34"/>
  <c r="AR43" i="34"/>
  <c r="T41" i="34"/>
  <c r="E63" i="12"/>
  <c r="D74" i="34" s="1"/>
  <c r="AH94" i="34"/>
  <c r="AJ83" i="1"/>
  <c r="AH91" i="34"/>
  <c r="Q91" i="34"/>
  <c r="Y89" i="34"/>
  <c r="O78" i="1"/>
  <c r="G76" i="13" s="1"/>
  <c r="Q89" i="34"/>
  <c r="AO77" i="1"/>
  <c r="AS77" i="1" s="1"/>
  <c r="E77" i="12"/>
  <c r="BA77" i="1"/>
  <c r="BD77" i="1" s="1"/>
  <c r="T75" i="37" s="1"/>
  <c r="O76" i="1"/>
  <c r="G74" i="13" s="1"/>
  <c r="AI86" i="34"/>
  <c r="O75" i="1"/>
  <c r="G73" i="13" s="1"/>
  <c r="Q86" i="34"/>
  <c r="AJ74" i="1"/>
  <c r="AI85" i="34"/>
  <c r="P74" i="1"/>
  <c r="H72" i="13" s="1"/>
  <c r="S85" i="34"/>
  <c r="P73" i="1"/>
  <c r="H71" i="13" s="1"/>
  <c r="T84" i="34"/>
  <c r="Z73" i="34"/>
  <c r="D62" i="6"/>
  <c r="AM62" i="1"/>
  <c r="AR62" i="1" s="1"/>
  <c r="N60" i="37" s="1"/>
  <c r="AY62" i="1"/>
  <c r="BC62" i="1" s="1"/>
  <c r="X60" i="13" s="1"/>
  <c r="AJ60" i="1"/>
  <c r="L58" i="37" s="1"/>
  <c r="AH71" i="34"/>
  <c r="Y71" i="34"/>
  <c r="P59" i="1"/>
  <c r="H57" i="13" s="1"/>
  <c r="S70" i="34"/>
  <c r="AW57" i="1"/>
  <c r="BB57" i="1" s="1"/>
  <c r="R55" i="37" s="1"/>
  <c r="AO57" i="1"/>
  <c r="AS57" i="1" s="1"/>
  <c r="O55" i="37" s="1"/>
  <c r="AI68" i="34"/>
  <c r="Q68" i="34"/>
  <c r="AI61" i="34"/>
  <c r="S61" i="34"/>
  <c r="D50" i="6"/>
  <c r="AM50" i="1"/>
  <c r="AR50" i="1" s="1"/>
  <c r="S48" i="13" s="1"/>
  <c r="AY50" i="1"/>
  <c r="E50" i="12"/>
  <c r="Z59" i="34"/>
  <c r="S59" i="34"/>
  <c r="AY47" i="1"/>
  <c r="P44" i="1"/>
  <c r="H42" i="13" s="1"/>
  <c r="T55" i="34"/>
  <c r="AJ43" i="1"/>
  <c r="L41" i="37" s="1"/>
  <c r="AI54" i="34"/>
  <c r="AH53" i="34"/>
  <c r="Q53" i="34"/>
  <c r="AI50" i="34"/>
  <c r="Q50" i="34"/>
  <c r="O39" i="1"/>
  <c r="G37" i="13" s="1"/>
  <c r="E66" i="12"/>
  <c r="D77" i="34" s="1"/>
  <c r="AJ103" i="1"/>
  <c r="L101" i="37" s="1"/>
  <c r="AH114" i="34"/>
  <c r="Y114" i="34"/>
  <c r="O103" i="1"/>
  <c r="Q114" i="34"/>
  <c r="AR112" i="34"/>
  <c r="Y112" i="34"/>
  <c r="Y110" i="34"/>
  <c r="O99" i="1"/>
  <c r="G97" i="13" s="1"/>
  <c r="Q110" i="34"/>
  <c r="AT95" i="1"/>
  <c r="P93" i="37" s="1"/>
  <c r="AQ106" i="34"/>
  <c r="Z106" i="34"/>
  <c r="AU106" i="34"/>
  <c r="AH105" i="34"/>
  <c r="Q105" i="34"/>
  <c r="T104" i="34"/>
  <c r="AT92" i="1"/>
  <c r="P90" i="37" s="1"/>
  <c r="AQ103" i="34"/>
  <c r="AH103" i="34"/>
  <c r="AH102" i="34"/>
  <c r="Q102" i="34"/>
  <c r="AT89" i="1"/>
  <c r="P87" i="37" s="1"/>
  <c r="AR100" i="34"/>
  <c r="Z100" i="34"/>
  <c r="T99" i="34"/>
  <c r="AI98" i="34"/>
  <c r="AI95" i="34"/>
  <c r="O84" i="1"/>
  <c r="G82" i="13" s="1"/>
  <c r="Q95" i="34"/>
  <c r="AR93" i="34"/>
  <c r="AJ82" i="1"/>
  <c r="L80" i="37" s="1"/>
  <c r="AI93" i="34"/>
  <c r="O82" i="1"/>
  <c r="G80" i="13" s="1"/>
  <c r="Q93" i="34"/>
  <c r="T92" i="34"/>
  <c r="T77" i="34"/>
  <c r="AT65" i="1"/>
  <c r="P63" i="37" s="1"/>
  <c r="AR76" i="34"/>
  <c r="Z76" i="34"/>
  <c r="D65" i="6"/>
  <c r="E65" i="12"/>
  <c r="AY64" i="1"/>
  <c r="BC64" i="1" s="1"/>
  <c r="AJ63" i="1"/>
  <c r="L61" i="37" s="1"/>
  <c r="P63" i="1"/>
  <c r="H61" i="13" s="1"/>
  <c r="T74" i="34"/>
  <c r="BA62" i="1"/>
  <c r="BD62" i="1" s="1"/>
  <c r="AJ58" i="1"/>
  <c r="Z58" i="6" s="1"/>
  <c r="T69" i="34"/>
  <c r="BA57" i="1"/>
  <c r="BD57" i="1" s="1"/>
  <c r="T55" i="37" s="1"/>
  <c r="AH64" i="34"/>
  <c r="AJ53" i="1"/>
  <c r="Y64" i="34"/>
  <c r="AR62" i="34"/>
  <c r="T62" i="34"/>
  <c r="BA50" i="1"/>
  <c r="BD50" i="1" s="1"/>
  <c r="T48" i="37" s="1"/>
  <c r="Z55" i="34"/>
  <c r="D44" i="6"/>
  <c r="AM44" i="1"/>
  <c r="AR44" i="1" s="1"/>
  <c r="N42" i="37" s="1"/>
  <c r="AY44" i="1"/>
  <c r="BC44" i="1" s="1"/>
  <c r="S42" i="37" s="1"/>
  <c r="Y54" i="34"/>
  <c r="Y52" i="34"/>
  <c r="O41" i="1"/>
  <c r="Q52" i="34"/>
  <c r="T51" i="34"/>
  <c r="AT39" i="1"/>
  <c r="AQ50" i="34"/>
  <c r="AH50" i="34"/>
  <c r="P103" i="1"/>
  <c r="H101" i="13" s="1"/>
  <c r="T114" i="34"/>
  <c r="AJ102" i="1"/>
  <c r="L100" i="37" s="1"/>
  <c r="AI113" i="34"/>
  <c r="P102" i="1"/>
  <c r="H100" i="13" s="1"/>
  <c r="S113" i="34"/>
  <c r="O93" i="1"/>
  <c r="Q104" i="34"/>
  <c r="AJ90" i="1"/>
  <c r="L88" i="37" s="1"/>
  <c r="AI101" i="34"/>
  <c r="AR99" i="34"/>
  <c r="O88" i="1"/>
  <c r="G86" i="13" s="1"/>
  <c r="Q99" i="34"/>
  <c r="AJ86" i="1"/>
  <c r="L84" i="37" s="1"/>
  <c r="AI97" i="34"/>
  <c r="Y97" i="34"/>
  <c r="P86" i="1"/>
  <c r="H84" i="13" s="1"/>
  <c r="S97" i="34"/>
  <c r="AT83" i="1"/>
  <c r="AR94" i="34"/>
  <c r="AT81" i="1"/>
  <c r="P79" i="37" s="1"/>
  <c r="AR92" i="34"/>
  <c r="O79" i="1"/>
  <c r="G77" i="13" s="1"/>
  <c r="Q90" i="34"/>
  <c r="AT77" i="1"/>
  <c r="P75" i="37" s="1"/>
  <c r="AR88" i="34"/>
  <c r="O77" i="1"/>
  <c r="G75" i="13" s="1"/>
  <c r="Q88" i="34"/>
  <c r="O74" i="1"/>
  <c r="G72" i="13" s="1"/>
  <c r="Q85" i="34"/>
  <c r="AJ70" i="1"/>
  <c r="L68" i="37" s="1"/>
  <c r="AH81" i="34"/>
  <c r="Y81" i="34"/>
  <c r="O70" i="1"/>
  <c r="G68" i="13" s="1"/>
  <c r="Q81" i="34"/>
  <c r="AJ68" i="1"/>
  <c r="L66" i="37" s="1"/>
  <c r="AI79" i="34"/>
  <c r="Y79" i="34"/>
  <c r="P68" i="1"/>
  <c r="H66" i="13" s="1"/>
  <c r="S79" i="34"/>
  <c r="AJ66" i="1"/>
  <c r="L64" i="37" s="1"/>
  <c r="AH77" i="34"/>
  <c r="Y77" i="34"/>
  <c r="O66" i="1"/>
  <c r="G64" i="13" s="1"/>
  <c r="Q77" i="34"/>
  <c r="AT63" i="1"/>
  <c r="P61" i="37" s="1"/>
  <c r="AR74" i="34"/>
  <c r="AB62" i="1"/>
  <c r="H60" i="37" s="1"/>
  <c r="Y73" i="34"/>
  <c r="P61" i="1"/>
  <c r="H59" i="13" s="1"/>
  <c r="S72" i="34"/>
  <c r="AT58" i="1"/>
  <c r="P56" i="37" s="1"/>
  <c r="AR69" i="34"/>
  <c r="AB58" i="1"/>
  <c r="H56" i="37" s="1"/>
  <c r="Y69" i="34"/>
  <c r="AT57" i="1"/>
  <c r="P55" i="37" s="1"/>
  <c r="AR68" i="34"/>
  <c r="AT56" i="1"/>
  <c r="P54" i="37" s="1"/>
  <c r="AR67" i="34"/>
  <c r="AJ55" i="1"/>
  <c r="L53" i="37" s="1"/>
  <c r="AI66" i="34"/>
  <c r="AT53" i="1"/>
  <c r="P51" i="37" s="1"/>
  <c r="AR64" i="34"/>
  <c r="P53" i="1"/>
  <c r="H51" i="13" s="1"/>
  <c r="T64" i="34"/>
  <c r="AJ51" i="1"/>
  <c r="L49" i="37" s="1"/>
  <c r="AI62" i="34"/>
  <c r="AT50" i="1"/>
  <c r="P48" i="37" s="1"/>
  <c r="AR61" i="34"/>
  <c r="Y61" i="34"/>
  <c r="P49" i="1"/>
  <c r="H47" i="13" s="1"/>
  <c r="S60" i="34"/>
  <c r="O46" i="1"/>
  <c r="G44" i="13" s="1"/>
  <c r="Q57" i="34"/>
  <c r="P45" i="1"/>
  <c r="H43" i="13" s="1"/>
  <c r="S56" i="34"/>
  <c r="O43" i="1"/>
  <c r="G41" i="13" s="1"/>
  <c r="P54" i="34"/>
  <c r="P42" i="1"/>
  <c r="H40" i="13" s="1"/>
  <c r="T53" i="34"/>
  <c r="AT41" i="1"/>
  <c r="P39" i="37" s="1"/>
  <c r="AQ52" i="34"/>
  <c r="AJ36" i="1"/>
  <c r="L34" i="37" s="1"/>
  <c r="AI47" i="34"/>
  <c r="AJ35" i="1"/>
  <c r="L33" i="37" s="1"/>
  <c r="AI46" i="34"/>
  <c r="AT103" i="1"/>
  <c r="AI103" i="6" s="1"/>
  <c r="AR114" i="34"/>
  <c r="O100" i="1"/>
  <c r="Q111" i="34"/>
  <c r="AT97" i="1"/>
  <c r="AR108" i="34"/>
  <c r="P97" i="1"/>
  <c r="S108" i="34"/>
  <c r="AJ94" i="1"/>
  <c r="Z94" i="6" s="1"/>
  <c r="AI105" i="34"/>
  <c r="O85" i="1"/>
  <c r="G83" i="13" s="1"/>
  <c r="Q96" i="34"/>
  <c r="O81" i="1"/>
  <c r="G79" i="13" s="1"/>
  <c r="Q92" i="34"/>
  <c r="AJ80" i="1"/>
  <c r="AI91" i="34"/>
  <c r="AJ79" i="1"/>
  <c r="Q77" i="13" s="1"/>
  <c r="AH90" i="34"/>
  <c r="AJ78" i="1"/>
  <c r="Z78" i="6" s="1"/>
  <c r="AI89" i="34"/>
  <c r="AJ76" i="1"/>
  <c r="AI87" i="34"/>
  <c r="AT74" i="1"/>
  <c r="U72" i="13" s="1"/>
  <c r="AR85" i="34"/>
  <c r="AT73" i="1"/>
  <c r="AR84" i="34"/>
  <c r="O71" i="1"/>
  <c r="G69" i="13" s="1"/>
  <c r="Q82" i="34"/>
  <c r="P64" i="1"/>
  <c r="H62" i="13" s="1"/>
  <c r="T75" i="34"/>
  <c r="AR72" i="34"/>
  <c r="Y72" i="34"/>
  <c r="O59" i="1"/>
  <c r="G57" i="13" s="1"/>
  <c r="P70" i="34"/>
  <c r="O51" i="1"/>
  <c r="P62" i="34"/>
  <c r="P47" i="1"/>
  <c r="H45" i="13" s="1"/>
  <c r="T58" i="34"/>
  <c r="AT46" i="1"/>
  <c r="AI46" i="6" s="1"/>
  <c r="AQ57" i="34"/>
  <c r="AT44" i="1"/>
  <c r="AR55" i="34"/>
  <c r="AR54" i="34"/>
  <c r="AT42" i="1"/>
  <c r="U40" i="13" s="1"/>
  <c r="AQ53" i="34"/>
  <c r="AJ33" i="1"/>
  <c r="Z33" i="6" s="1"/>
  <c r="AI44" i="34"/>
  <c r="P33" i="1"/>
  <c r="H31" i="13" s="1"/>
  <c r="S44" i="34"/>
  <c r="AB32" i="1"/>
  <c r="H30" i="37" s="1"/>
  <c r="Y43" i="34"/>
  <c r="O32" i="1"/>
  <c r="G30" i="13" s="1"/>
  <c r="Q43" i="34"/>
  <c r="AR41" i="34"/>
  <c r="AR40" i="34"/>
  <c r="AJ29" i="1"/>
  <c r="L27" i="37" s="1"/>
  <c r="AI40" i="34"/>
  <c r="BA103" i="1"/>
  <c r="BD103" i="1" s="1"/>
  <c r="T101" i="37" s="1"/>
  <c r="BA82" i="1"/>
  <c r="BD82" i="1" s="1"/>
  <c r="AO82" i="1"/>
  <c r="AS82" i="1" s="1"/>
  <c r="BA78" i="1"/>
  <c r="BD78" i="1" s="1"/>
  <c r="T76" i="37" s="1"/>
  <c r="AO71" i="1"/>
  <c r="AS71" i="1" s="1"/>
  <c r="O69" i="37" s="1"/>
  <c r="BD44" i="1"/>
  <c r="AR44" i="6" s="1"/>
  <c r="BA55" i="34"/>
  <c r="AO101" i="1"/>
  <c r="AS101" i="1" s="1"/>
  <c r="AW100" i="1"/>
  <c r="BB100" i="1" s="1"/>
  <c r="R98" i="37" s="1"/>
  <c r="AO100" i="1"/>
  <c r="AS100" i="1" s="1"/>
  <c r="O98" i="37" s="1"/>
  <c r="AB100" i="1"/>
  <c r="BA89" i="1"/>
  <c r="BD89" i="1" s="1"/>
  <c r="T87" i="37" s="1"/>
  <c r="AW87" i="1"/>
  <c r="BB87" i="1" s="1"/>
  <c r="R85" i="37" s="1"/>
  <c r="BD85" i="1"/>
  <c r="AR85" i="6" s="1"/>
  <c r="BA81" i="1"/>
  <c r="BD81" i="1" s="1"/>
  <c r="T79" i="37" s="1"/>
  <c r="AW70" i="1"/>
  <c r="AO70" i="1"/>
  <c r="AS70" i="1" s="1"/>
  <c r="O68" i="37" s="1"/>
  <c r="AY56" i="1"/>
  <c r="AM56" i="1"/>
  <c r="AY53" i="1"/>
  <c r="AM53" i="1"/>
  <c r="AS52" i="1"/>
  <c r="O50" i="37" s="1"/>
  <c r="AY48" i="1"/>
  <c r="AM48" i="1"/>
  <c r="AM42" i="1"/>
  <c r="AR42" i="1" s="1"/>
  <c r="AO40" i="1"/>
  <c r="AS40" i="1" s="1"/>
  <c r="AW31" i="1"/>
  <c r="BB31" i="1" s="1"/>
  <c r="AX100" i="6"/>
  <c r="AB74" i="1"/>
  <c r="V50" i="6"/>
  <c r="V44" i="6"/>
  <c r="AX31" i="6"/>
  <c r="AW103" i="1"/>
  <c r="AO103" i="1"/>
  <c r="AS103" i="1" s="1"/>
  <c r="O101" i="37" s="1"/>
  <c r="BA99" i="1"/>
  <c r="AB89" i="1"/>
  <c r="AW82" i="1"/>
  <c r="BB82" i="1" s="1"/>
  <c r="R80" i="37" s="1"/>
  <c r="AB81" i="1"/>
  <c r="H79" i="37" s="1"/>
  <c r="AW78" i="1"/>
  <c r="BB78" i="1" s="1"/>
  <c r="R76" i="37" s="1"/>
  <c r="AO78" i="1"/>
  <c r="AS78" i="1" s="1"/>
  <c r="T76" i="13" s="1"/>
  <c r="AB78" i="1"/>
  <c r="BA74" i="1"/>
  <c r="BD74" i="1" s="1"/>
  <c r="T72" i="37" s="1"/>
  <c r="AW73" i="1"/>
  <c r="AO73" i="1"/>
  <c r="AS73" i="1" s="1"/>
  <c r="AH73" i="6" s="1"/>
  <c r="AY63" i="1"/>
  <c r="BC63" i="1" s="1"/>
  <c r="S61" i="37" s="1"/>
  <c r="BA56" i="1"/>
  <c r="BD56" i="1" s="1"/>
  <c r="T54" i="37" s="1"/>
  <c r="AW56" i="1"/>
  <c r="BB56" i="1" s="1"/>
  <c r="R54" i="37" s="1"/>
  <c r="AO56" i="1"/>
  <c r="AS56" i="1" s="1"/>
  <c r="O54" i="37" s="1"/>
  <c r="AB56" i="1"/>
  <c r="Q56" i="6" s="1"/>
  <c r="AY55" i="1"/>
  <c r="AM55" i="1"/>
  <c r="AR55" i="1" s="1"/>
  <c r="S53" i="13" s="1"/>
  <c r="BA53" i="1"/>
  <c r="BD53" i="1" s="1"/>
  <c r="T51" i="37" s="1"/>
  <c r="AW53" i="1"/>
  <c r="BB53" i="1" s="1"/>
  <c r="R51" i="37" s="1"/>
  <c r="AO53" i="1"/>
  <c r="AS53" i="1" s="1"/>
  <c r="BA48" i="1"/>
  <c r="BD48" i="1" s="1"/>
  <c r="T46" i="37" s="1"/>
  <c r="AW48" i="1"/>
  <c r="BB48" i="1" s="1"/>
  <c r="R46" i="37" s="1"/>
  <c r="AO48" i="1"/>
  <c r="AS48" i="1" s="1"/>
  <c r="O46" i="37" s="1"/>
  <c r="C89" i="34"/>
  <c r="C52" i="34"/>
  <c r="AD113" i="34"/>
  <c r="AE113" i="34"/>
  <c r="AF113" i="34"/>
  <c r="H113" i="34"/>
  <c r="AA112" i="34"/>
  <c r="AC112" i="34"/>
  <c r="AB112" i="34"/>
  <c r="AB111" i="34"/>
  <c r="AC111" i="34"/>
  <c r="AA111" i="34"/>
  <c r="M111" i="34"/>
  <c r="L111" i="34"/>
  <c r="N111" i="34"/>
  <c r="AC109" i="34"/>
  <c r="AA109" i="34"/>
  <c r="AB109" i="34"/>
  <c r="N109" i="34"/>
  <c r="L109" i="34"/>
  <c r="M109" i="34"/>
  <c r="Z97" i="1"/>
  <c r="G95" i="37" s="1"/>
  <c r="U108" i="34"/>
  <c r="V108" i="34"/>
  <c r="W108" i="34"/>
  <c r="AE107" i="34"/>
  <c r="AF107" i="34"/>
  <c r="AD107" i="34"/>
  <c r="L107" i="34"/>
  <c r="M107" i="34"/>
  <c r="N107" i="34"/>
  <c r="AB106" i="34"/>
  <c r="AC106" i="34"/>
  <c r="AA106" i="34"/>
  <c r="M106" i="34"/>
  <c r="N106" i="34"/>
  <c r="L106" i="34"/>
  <c r="K105" i="34"/>
  <c r="U104" i="34"/>
  <c r="V104" i="34"/>
  <c r="W104" i="34"/>
  <c r="H104" i="34"/>
  <c r="K102" i="34"/>
  <c r="AH88" i="1"/>
  <c r="O86" i="13" s="1"/>
  <c r="AC99" i="34"/>
  <c r="AA99" i="34"/>
  <c r="AB99" i="34"/>
  <c r="K99" i="34"/>
  <c r="K98" i="34"/>
  <c r="AE97" i="34"/>
  <c r="AF97" i="34"/>
  <c r="AD97" i="34"/>
  <c r="H97" i="34"/>
  <c r="AF96" i="34"/>
  <c r="AD96" i="34"/>
  <c r="AE96" i="34"/>
  <c r="W96" i="34"/>
  <c r="U96" i="34"/>
  <c r="V96" i="34"/>
  <c r="H96" i="34"/>
  <c r="U94" i="34"/>
  <c r="V94" i="34"/>
  <c r="W94" i="34"/>
  <c r="H94" i="34"/>
  <c r="K91" i="34"/>
  <c r="U90" i="34"/>
  <c r="V90" i="34"/>
  <c r="W90" i="34"/>
  <c r="H90" i="34"/>
  <c r="Z77" i="1"/>
  <c r="U88" i="34"/>
  <c r="V88" i="34"/>
  <c r="W88" i="34"/>
  <c r="H88" i="34"/>
  <c r="K87" i="34"/>
  <c r="AI75" i="1"/>
  <c r="AF86" i="34"/>
  <c r="AD86" i="34"/>
  <c r="AE86" i="34"/>
  <c r="M86" i="34"/>
  <c r="N86" i="34"/>
  <c r="L86" i="34"/>
  <c r="U84" i="34"/>
  <c r="V84" i="34"/>
  <c r="W84" i="34"/>
  <c r="H84" i="34"/>
  <c r="AA83" i="34"/>
  <c r="AB83" i="34"/>
  <c r="AC83" i="34"/>
  <c r="K83" i="34"/>
  <c r="AB81" i="34"/>
  <c r="AC81" i="34"/>
  <c r="AA81" i="34"/>
  <c r="M81" i="34"/>
  <c r="N81" i="34"/>
  <c r="L81" i="34"/>
  <c r="AD79" i="34"/>
  <c r="AE79" i="34"/>
  <c r="AF79" i="34"/>
  <c r="H79" i="34"/>
  <c r="AB77" i="34"/>
  <c r="AC77" i="34"/>
  <c r="AA77" i="34"/>
  <c r="M77" i="34"/>
  <c r="N77" i="34"/>
  <c r="L77" i="34"/>
  <c r="K76" i="34"/>
  <c r="K75" i="34"/>
  <c r="AE74" i="34"/>
  <c r="AF74" i="34"/>
  <c r="AD74" i="34"/>
  <c r="Z63" i="1"/>
  <c r="V74" i="34"/>
  <c r="W74" i="34"/>
  <c r="U74" i="34"/>
  <c r="H74" i="34"/>
  <c r="AI62" i="1"/>
  <c r="AF73" i="34"/>
  <c r="AD73" i="34"/>
  <c r="AE73" i="34"/>
  <c r="Z62" i="1"/>
  <c r="K60" i="13" s="1"/>
  <c r="W73" i="34"/>
  <c r="U73" i="34"/>
  <c r="V73" i="34"/>
  <c r="H73" i="34"/>
  <c r="AB71" i="34"/>
  <c r="AA71" i="34"/>
  <c r="AC71" i="34"/>
  <c r="M71" i="34"/>
  <c r="N71" i="34"/>
  <c r="L71" i="34"/>
  <c r="U70" i="34"/>
  <c r="V70" i="34"/>
  <c r="W70" i="34"/>
  <c r="H70" i="34"/>
  <c r="AE69" i="34"/>
  <c r="AF69" i="34"/>
  <c r="AD69" i="34"/>
  <c r="V69" i="34"/>
  <c r="W69" i="34"/>
  <c r="U69" i="34"/>
  <c r="H69" i="34"/>
  <c r="AF68" i="34"/>
  <c r="AD68" i="34"/>
  <c r="AE68" i="34"/>
  <c r="M68" i="34"/>
  <c r="N68" i="34"/>
  <c r="L68" i="34"/>
  <c r="AD66" i="34"/>
  <c r="AE66" i="34"/>
  <c r="AF66" i="34"/>
  <c r="U66" i="34"/>
  <c r="V66" i="34"/>
  <c r="W66" i="34"/>
  <c r="H66" i="34"/>
  <c r="AE65" i="34"/>
  <c r="AF65" i="34"/>
  <c r="AD65" i="34"/>
  <c r="L65" i="34"/>
  <c r="M65" i="34"/>
  <c r="N65" i="34"/>
  <c r="AB64" i="34"/>
  <c r="AC64" i="34"/>
  <c r="AA64" i="34"/>
  <c r="M64" i="34"/>
  <c r="N64" i="34"/>
  <c r="L64" i="34"/>
  <c r="AC63" i="34"/>
  <c r="AA63" i="34"/>
  <c r="AB63" i="34"/>
  <c r="N63" i="34"/>
  <c r="L63" i="34"/>
  <c r="M63" i="34"/>
  <c r="AA62" i="34"/>
  <c r="AB62" i="34"/>
  <c r="AC62" i="34"/>
  <c r="K62" i="34"/>
  <c r="K61" i="34"/>
  <c r="AF60" i="34"/>
  <c r="AD60" i="34"/>
  <c r="AE60" i="34"/>
  <c r="M60" i="34"/>
  <c r="N60" i="34"/>
  <c r="L60" i="34"/>
  <c r="AC59" i="34"/>
  <c r="AA59" i="34"/>
  <c r="AB59" i="34"/>
  <c r="N59" i="34"/>
  <c r="L59" i="34"/>
  <c r="M59" i="34"/>
  <c r="AB58" i="34"/>
  <c r="AC58" i="34"/>
  <c r="AA58" i="34"/>
  <c r="K58" i="34"/>
  <c r="AD57" i="34"/>
  <c r="AE57" i="34"/>
  <c r="AF57" i="34"/>
  <c r="N57" i="34"/>
  <c r="L57" i="34"/>
  <c r="M57" i="34"/>
  <c r="U56" i="34"/>
  <c r="V56" i="34"/>
  <c r="W56" i="34"/>
  <c r="H56" i="34"/>
  <c r="AA55" i="34"/>
  <c r="AB55" i="34"/>
  <c r="AC55" i="34"/>
  <c r="L55" i="34"/>
  <c r="M55" i="34"/>
  <c r="N55" i="34"/>
  <c r="K54" i="34"/>
  <c r="K53" i="34"/>
  <c r="AD52" i="34"/>
  <c r="AE52" i="34"/>
  <c r="AF52" i="34"/>
  <c r="L52" i="34"/>
  <c r="M52" i="34"/>
  <c r="N52" i="34"/>
  <c r="AA51" i="34"/>
  <c r="AB51" i="34"/>
  <c r="AC51" i="34"/>
  <c r="K51" i="34"/>
  <c r="AI39" i="1"/>
  <c r="K37" i="37" s="1"/>
  <c r="AF50" i="34"/>
  <c r="AD50" i="34"/>
  <c r="AE50" i="34"/>
  <c r="H50" i="34"/>
  <c r="AC49" i="34"/>
  <c r="AA49" i="34"/>
  <c r="AB49" i="34"/>
  <c r="K49" i="34"/>
  <c r="AD48" i="34"/>
  <c r="AE48" i="34"/>
  <c r="AF48" i="34"/>
  <c r="L48" i="34"/>
  <c r="M48" i="34"/>
  <c r="N48" i="34"/>
  <c r="K47" i="34"/>
  <c r="K46" i="34"/>
  <c r="AD45" i="34"/>
  <c r="AE45" i="34"/>
  <c r="AF45" i="34"/>
  <c r="N45" i="34"/>
  <c r="L45" i="34"/>
  <c r="M45" i="34"/>
  <c r="AA44" i="34"/>
  <c r="AB44" i="34"/>
  <c r="AC44" i="34"/>
  <c r="L44" i="34"/>
  <c r="M44" i="34"/>
  <c r="N44" i="34"/>
  <c r="K43" i="34"/>
  <c r="K42" i="34"/>
  <c r="AC41" i="34"/>
  <c r="AA41" i="34"/>
  <c r="AB41" i="34"/>
  <c r="K41" i="34"/>
  <c r="AI29" i="1"/>
  <c r="P27" i="13" s="1"/>
  <c r="AD40" i="34"/>
  <c r="AE40" i="34"/>
  <c r="AF40" i="34"/>
  <c r="H40" i="34"/>
  <c r="AE96" i="6"/>
  <c r="N76" i="6"/>
  <c r="V74" i="6"/>
  <c r="AE71" i="6"/>
  <c r="V70" i="6"/>
  <c r="N58" i="6"/>
  <c r="E47" i="6"/>
  <c r="AE44" i="6"/>
  <c r="C80" i="34"/>
  <c r="C77" i="34"/>
  <c r="C72" i="34"/>
  <c r="C68" i="34"/>
  <c r="C64" i="34"/>
  <c r="AE114" i="34"/>
  <c r="AF114" i="34"/>
  <c r="AD114" i="34"/>
  <c r="Z103" i="1"/>
  <c r="P103" i="6" s="1"/>
  <c r="U114" i="34"/>
  <c r="V114" i="34"/>
  <c r="W114" i="34"/>
  <c r="H114" i="34"/>
  <c r="AB113" i="34"/>
  <c r="AC113" i="34"/>
  <c r="AA113" i="34"/>
  <c r="L113" i="34"/>
  <c r="M113" i="34"/>
  <c r="N113" i="34"/>
  <c r="K111" i="34"/>
  <c r="W110" i="34"/>
  <c r="U110" i="34"/>
  <c r="V110" i="34"/>
  <c r="H110" i="34"/>
  <c r="K109" i="34"/>
  <c r="AD108" i="34"/>
  <c r="AE108" i="34"/>
  <c r="AF108" i="34"/>
  <c r="H108" i="34"/>
  <c r="AA107" i="34"/>
  <c r="AB107" i="34"/>
  <c r="AC107" i="34"/>
  <c r="K107" i="34"/>
  <c r="K106" i="34"/>
  <c r="AD104" i="34"/>
  <c r="AE104" i="34"/>
  <c r="AF104" i="34"/>
  <c r="N104" i="34"/>
  <c r="L104" i="34"/>
  <c r="M104" i="34"/>
  <c r="U103" i="34"/>
  <c r="V103" i="34"/>
  <c r="W103" i="34"/>
  <c r="H103" i="34"/>
  <c r="AF101" i="34"/>
  <c r="AD101" i="34"/>
  <c r="AE101" i="34"/>
  <c r="W101" i="34"/>
  <c r="U101" i="34"/>
  <c r="V101" i="34"/>
  <c r="H101" i="34"/>
  <c r="AF100" i="34"/>
  <c r="AD100" i="34"/>
  <c r="AE100" i="34"/>
  <c r="Z89" i="1"/>
  <c r="P89" i="6" s="1"/>
  <c r="W100" i="34"/>
  <c r="U100" i="34"/>
  <c r="V100" i="34"/>
  <c r="H100" i="34"/>
  <c r="AA97" i="34"/>
  <c r="AB97" i="34"/>
  <c r="AC97" i="34"/>
  <c r="L97" i="34"/>
  <c r="M97" i="34"/>
  <c r="N97" i="34"/>
  <c r="AB96" i="34"/>
  <c r="AC96" i="34"/>
  <c r="AA96" i="34"/>
  <c r="M96" i="34"/>
  <c r="N96" i="34"/>
  <c r="L96" i="34"/>
  <c r="U95" i="34"/>
  <c r="V95" i="34"/>
  <c r="W95" i="34"/>
  <c r="H95" i="34"/>
  <c r="AD94" i="34"/>
  <c r="AE94" i="34"/>
  <c r="AF94" i="34"/>
  <c r="L94" i="34"/>
  <c r="M94" i="34"/>
  <c r="N94" i="34"/>
  <c r="V93" i="34"/>
  <c r="W93" i="34"/>
  <c r="U93" i="34"/>
  <c r="H93" i="34"/>
  <c r="AF92" i="34"/>
  <c r="AD92" i="34"/>
  <c r="AE92" i="34"/>
  <c r="Z81" i="1"/>
  <c r="P81" i="6" s="1"/>
  <c r="W92" i="34"/>
  <c r="U92" i="34"/>
  <c r="V92" i="34"/>
  <c r="H92" i="34"/>
  <c r="AD90" i="34"/>
  <c r="AE90" i="34"/>
  <c r="AF90" i="34"/>
  <c r="N90" i="34"/>
  <c r="L90" i="34"/>
  <c r="M90" i="34"/>
  <c r="AD89" i="34"/>
  <c r="AE89" i="34"/>
  <c r="AF89" i="34"/>
  <c r="Z78" i="1"/>
  <c r="U89" i="34"/>
  <c r="W89" i="34"/>
  <c r="V89" i="34"/>
  <c r="H89" i="34"/>
  <c r="AD88" i="34"/>
  <c r="AE88" i="34"/>
  <c r="AF88" i="34"/>
  <c r="L88" i="34"/>
  <c r="M88" i="34"/>
  <c r="N88" i="34"/>
  <c r="V87" i="34"/>
  <c r="W87" i="34"/>
  <c r="U87" i="34"/>
  <c r="AB86" i="34"/>
  <c r="AC86" i="34"/>
  <c r="AA86" i="34"/>
  <c r="K86" i="34"/>
  <c r="AD85" i="34"/>
  <c r="AE85" i="34"/>
  <c r="AF85" i="34"/>
  <c r="U85" i="34"/>
  <c r="W85" i="34"/>
  <c r="V85" i="34"/>
  <c r="H85" i="34"/>
  <c r="AD84" i="34"/>
  <c r="AE84" i="34"/>
  <c r="AF84" i="34"/>
  <c r="N84" i="34"/>
  <c r="L84" i="34"/>
  <c r="M84" i="34"/>
  <c r="Z71" i="1"/>
  <c r="K69" i="13" s="1"/>
  <c r="V82" i="34"/>
  <c r="W82" i="34"/>
  <c r="U82" i="34"/>
  <c r="H82" i="34"/>
  <c r="K81" i="34"/>
  <c r="U80" i="34"/>
  <c r="V80" i="34"/>
  <c r="W80" i="34"/>
  <c r="H80" i="34"/>
  <c r="AA79" i="34"/>
  <c r="AB79" i="34"/>
  <c r="AC79" i="34"/>
  <c r="L79" i="34"/>
  <c r="M79" i="34"/>
  <c r="N79" i="34"/>
  <c r="K77" i="34"/>
  <c r="AA74" i="34"/>
  <c r="AB74" i="34"/>
  <c r="AC74" i="34"/>
  <c r="N74" i="34"/>
  <c r="L74" i="34"/>
  <c r="M74" i="34"/>
  <c r="AB73" i="34"/>
  <c r="AA73" i="34"/>
  <c r="AC73" i="34"/>
  <c r="M73" i="34"/>
  <c r="N73" i="34"/>
  <c r="L73" i="34"/>
  <c r="Z61" i="1"/>
  <c r="K59" i="13" s="1"/>
  <c r="V72" i="34"/>
  <c r="U72" i="34"/>
  <c r="W72" i="34"/>
  <c r="H72" i="34"/>
  <c r="K71" i="34"/>
  <c r="AD70" i="34"/>
  <c r="AE70" i="34"/>
  <c r="AF70" i="34"/>
  <c r="L70" i="34"/>
  <c r="N70" i="34"/>
  <c r="M70" i="34"/>
  <c r="AA69" i="34"/>
  <c r="AB69" i="34"/>
  <c r="AC69" i="34"/>
  <c r="L69" i="34"/>
  <c r="M69" i="34"/>
  <c r="N69" i="34"/>
  <c r="AB68" i="34"/>
  <c r="AC68" i="34"/>
  <c r="AA68" i="34"/>
  <c r="K68" i="34"/>
  <c r="AD67" i="34"/>
  <c r="AE67" i="34"/>
  <c r="AF67" i="34"/>
  <c r="U67" i="34"/>
  <c r="V67" i="34"/>
  <c r="W67" i="34"/>
  <c r="H67" i="34"/>
  <c r="AA66" i="34"/>
  <c r="AB66" i="34"/>
  <c r="AC66" i="34"/>
  <c r="L66" i="34"/>
  <c r="M66" i="34"/>
  <c r="N66" i="34"/>
  <c r="AA65" i="34"/>
  <c r="AB65" i="34"/>
  <c r="AC65" i="34"/>
  <c r="K65" i="34"/>
  <c r="K64" i="34"/>
  <c r="K63" i="34"/>
  <c r="AB60" i="34"/>
  <c r="AC60" i="34"/>
  <c r="AA60" i="34"/>
  <c r="K60" i="34"/>
  <c r="K59" i="34"/>
  <c r="AC57" i="34"/>
  <c r="AB57" i="34"/>
  <c r="AA57" i="34"/>
  <c r="AD56" i="34"/>
  <c r="AE56" i="34"/>
  <c r="AF56" i="34"/>
  <c r="N56" i="34"/>
  <c r="L56" i="34"/>
  <c r="M56" i="34"/>
  <c r="K55" i="34"/>
  <c r="AA52" i="34"/>
  <c r="AB52" i="34"/>
  <c r="AC52" i="34"/>
  <c r="K52" i="34"/>
  <c r="AB50" i="34"/>
  <c r="AC50" i="34"/>
  <c r="AA50" i="34"/>
  <c r="M50" i="34"/>
  <c r="N50" i="34"/>
  <c r="L50" i="34"/>
  <c r="AH37" i="1"/>
  <c r="AA48" i="34"/>
  <c r="AB48" i="34"/>
  <c r="AC48" i="34"/>
  <c r="K48" i="34"/>
  <c r="V47" i="34"/>
  <c r="W47" i="34"/>
  <c r="U47" i="34"/>
  <c r="AC45" i="34"/>
  <c r="AA45" i="34"/>
  <c r="AB45" i="34"/>
  <c r="K45" i="34"/>
  <c r="K44" i="34"/>
  <c r="AH29" i="1"/>
  <c r="O27" i="13" s="1"/>
  <c r="AA40" i="34"/>
  <c r="AB40" i="34"/>
  <c r="AC40" i="34"/>
  <c r="L40" i="34"/>
  <c r="M40" i="34"/>
  <c r="N40" i="34"/>
  <c r="AX33" i="6"/>
  <c r="C69" i="34"/>
  <c r="C53" i="34"/>
  <c r="C40" i="34"/>
  <c r="AC114" i="34"/>
  <c r="AA114" i="34"/>
  <c r="AB114" i="34"/>
  <c r="N114" i="34"/>
  <c r="L114" i="34"/>
  <c r="M114" i="34"/>
  <c r="K113" i="34"/>
  <c r="Z101" i="1"/>
  <c r="G99" i="37" s="1"/>
  <c r="V112" i="34"/>
  <c r="W112" i="34"/>
  <c r="U112" i="34"/>
  <c r="H112" i="34"/>
  <c r="AF110" i="34"/>
  <c r="AD110" i="34"/>
  <c r="AE110" i="34"/>
  <c r="M110" i="34"/>
  <c r="N110" i="34"/>
  <c r="L110" i="34"/>
  <c r="Z98" i="1"/>
  <c r="U109" i="34"/>
  <c r="V109" i="34"/>
  <c r="W109" i="34"/>
  <c r="AA108" i="34"/>
  <c r="AC108" i="34"/>
  <c r="AB108" i="34"/>
  <c r="L108" i="34"/>
  <c r="M108" i="34"/>
  <c r="N108" i="34"/>
  <c r="AD105" i="34"/>
  <c r="AE105" i="34"/>
  <c r="AF105" i="34"/>
  <c r="W105" i="34"/>
  <c r="U105" i="34"/>
  <c r="V105" i="34"/>
  <c r="H105" i="34"/>
  <c r="AC104" i="34"/>
  <c r="AA104" i="34"/>
  <c r="AB104" i="34"/>
  <c r="K104" i="34"/>
  <c r="AD103" i="34"/>
  <c r="AE103" i="34"/>
  <c r="AF103" i="34"/>
  <c r="L103" i="34"/>
  <c r="M103" i="34"/>
  <c r="N103" i="34"/>
  <c r="AE102" i="34"/>
  <c r="AF102" i="34"/>
  <c r="AD102" i="34"/>
  <c r="V102" i="34"/>
  <c r="W102" i="34"/>
  <c r="U102" i="34"/>
  <c r="H102" i="34"/>
  <c r="AB101" i="34"/>
  <c r="AC101" i="34"/>
  <c r="AA101" i="34"/>
  <c r="M101" i="34"/>
  <c r="N101" i="34"/>
  <c r="L101" i="34"/>
  <c r="AB100" i="34"/>
  <c r="AC100" i="34"/>
  <c r="AA100" i="34"/>
  <c r="M100" i="34"/>
  <c r="N100" i="34"/>
  <c r="L100" i="34"/>
  <c r="U99" i="34"/>
  <c r="V99" i="34"/>
  <c r="W99" i="34"/>
  <c r="H99" i="34"/>
  <c r="AD98" i="34"/>
  <c r="AE98" i="34"/>
  <c r="AF98" i="34"/>
  <c r="U98" i="34"/>
  <c r="V98" i="34"/>
  <c r="W98" i="34"/>
  <c r="H98" i="34"/>
  <c r="K97" i="34"/>
  <c r="K96" i="34"/>
  <c r="AD95" i="34"/>
  <c r="AE95" i="34"/>
  <c r="AF95" i="34"/>
  <c r="N95" i="34"/>
  <c r="L95" i="34"/>
  <c r="M95" i="34"/>
  <c r="AA94" i="34"/>
  <c r="AB94" i="34"/>
  <c r="AC94" i="34"/>
  <c r="K94" i="34"/>
  <c r="AE93" i="34"/>
  <c r="AF93" i="34"/>
  <c r="AD93" i="34"/>
  <c r="L93" i="34"/>
  <c r="M93" i="34"/>
  <c r="N93" i="34"/>
  <c r="AB92" i="34"/>
  <c r="AC92" i="34"/>
  <c r="AA92" i="34"/>
  <c r="M92" i="34"/>
  <c r="N92" i="34"/>
  <c r="L92" i="34"/>
  <c r="AD91" i="34"/>
  <c r="AE91" i="34"/>
  <c r="AF91" i="34"/>
  <c r="U91" i="34"/>
  <c r="V91" i="34"/>
  <c r="W91" i="34"/>
  <c r="H91" i="34"/>
  <c r="AA90" i="34"/>
  <c r="AB90" i="34"/>
  <c r="AC90" i="34"/>
  <c r="K90" i="34"/>
  <c r="AB89" i="34"/>
  <c r="AC89" i="34"/>
  <c r="AA89" i="34"/>
  <c r="N89" i="34"/>
  <c r="L89" i="34"/>
  <c r="M89" i="34"/>
  <c r="AA88" i="34"/>
  <c r="AB88" i="34"/>
  <c r="AC88" i="34"/>
  <c r="K88" i="34"/>
  <c r="AE87" i="34"/>
  <c r="AF87" i="34"/>
  <c r="AD87" i="34"/>
  <c r="H87" i="34"/>
  <c r="AC85" i="34"/>
  <c r="AB85" i="34"/>
  <c r="AA85" i="34"/>
  <c r="N85" i="34"/>
  <c r="L85" i="34"/>
  <c r="M85" i="34"/>
  <c r="AC84" i="34"/>
  <c r="AA84" i="34"/>
  <c r="AB84" i="34"/>
  <c r="K84" i="34"/>
  <c r="U83" i="34"/>
  <c r="V83" i="34"/>
  <c r="W83" i="34"/>
  <c r="H83" i="34"/>
  <c r="AE82" i="34"/>
  <c r="AF82" i="34"/>
  <c r="AD82" i="34"/>
  <c r="L82" i="34"/>
  <c r="M82" i="34"/>
  <c r="N82" i="34"/>
  <c r="AD80" i="34"/>
  <c r="AE80" i="34"/>
  <c r="AF80" i="34"/>
  <c r="N80" i="34"/>
  <c r="L80" i="34"/>
  <c r="M80" i="34"/>
  <c r="K79" i="34"/>
  <c r="AE78" i="34"/>
  <c r="AF78" i="34"/>
  <c r="AD78" i="34"/>
  <c r="Z67" i="1"/>
  <c r="K65" i="13" s="1"/>
  <c r="V78" i="34"/>
  <c r="W78" i="34"/>
  <c r="U78" i="34"/>
  <c r="H78" i="34"/>
  <c r="AD76" i="34"/>
  <c r="AE76" i="34"/>
  <c r="AF76" i="34"/>
  <c r="U76" i="34"/>
  <c r="V76" i="34"/>
  <c r="W76" i="34"/>
  <c r="H76" i="34"/>
  <c r="AD75" i="34"/>
  <c r="AE75" i="34"/>
  <c r="AF75" i="34"/>
  <c r="U75" i="34"/>
  <c r="V75" i="34"/>
  <c r="W75" i="34"/>
  <c r="H75" i="34"/>
  <c r="K74" i="34"/>
  <c r="K73" i="34"/>
  <c r="AE72" i="34"/>
  <c r="AD72" i="34"/>
  <c r="AF72" i="34"/>
  <c r="N72" i="34"/>
  <c r="L72" i="34"/>
  <c r="M72" i="34"/>
  <c r="AA70" i="34"/>
  <c r="AC70" i="34"/>
  <c r="AB70" i="34"/>
  <c r="K70" i="34"/>
  <c r="K69" i="34"/>
  <c r="AC67" i="34"/>
  <c r="AA67" i="34"/>
  <c r="AB67" i="34"/>
  <c r="N67" i="34"/>
  <c r="L67" i="34"/>
  <c r="M67" i="34"/>
  <c r="K66" i="34"/>
  <c r="Z51" i="1"/>
  <c r="G49" i="37" s="1"/>
  <c r="U62" i="34"/>
  <c r="V62" i="34"/>
  <c r="W62" i="34"/>
  <c r="H62" i="34"/>
  <c r="AI50" i="1"/>
  <c r="K48" i="37" s="1"/>
  <c r="AE61" i="34"/>
  <c r="AF61" i="34"/>
  <c r="AD61" i="34"/>
  <c r="V61" i="34"/>
  <c r="W61" i="34"/>
  <c r="U61" i="34"/>
  <c r="H61" i="34"/>
  <c r="W58" i="34"/>
  <c r="V58" i="34"/>
  <c r="U58" i="34"/>
  <c r="H58" i="34"/>
  <c r="AA56" i="34"/>
  <c r="AB56" i="34"/>
  <c r="AC56" i="34"/>
  <c r="K56" i="34"/>
  <c r="AF54" i="34"/>
  <c r="AE54" i="34"/>
  <c r="AD54" i="34"/>
  <c r="Z43" i="1"/>
  <c r="W54" i="34"/>
  <c r="U54" i="34"/>
  <c r="V54" i="34"/>
  <c r="H54" i="34"/>
  <c r="AE53" i="34"/>
  <c r="AF53" i="34"/>
  <c r="AD53" i="34"/>
  <c r="U53" i="34"/>
  <c r="V53" i="34"/>
  <c r="W53" i="34"/>
  <c r="H53" i="34"/>
  <c r="Z40" i="1"/>
  <c r="K38" i="13" s="1"/>
  <c r="V51" i="34"/>
  <c r="W51" i="34"/>
  <c r="U51" i="34"/>
  <c r="H51" i="34"/>
  <c r="K50" i="34"/>
  <c r="U49" i="34"/>
  <c r="V49" i="34"/>
  <c r="W49" i="34"/>
  <c r="H49" i="34"/>
  <c r="AE47" i="34"/>
  <c r="AF47" i="34"/>
  <c r="AD47" i="34"/>
  <c r="H47" i="34"/>
  <c r="AF46" i="34"/>
  <c r="AD46" i="34"/>
  <c r="AE46" i="34"/>
  <c r="Z35" i="1"/>
  <c r="K33" i="13" s="1"/>
  <c r="W46" i="34"/>
  <c r="U46" i="34"/>
  <c r="V46" i="34"/>
  <c r="H46" i="34"/>
  <c r="Z33" i="1"/>
  <c r="P33" i="6" s="1"/>
  <c r="U44" i="34"/>
  <c r="V44" i="34"/>
  <c r="W44" i="34"/>
  <c r="AE43" i="34"/>
  <c r="AF43" i="34"/>
  <c r="AD43" i="34"/>
  <c r="Z32" i="1"/>
  <c r="V43" i="34"/>
  <c r="W43" i="34"/>
  <c r="U43" i="34"/>
  <c r="H43" i="34"/>
  <c r="AI31" i="1"/>
  <c r="AF42" i="34"/>
  <c r="AD42" i="34"/>
  <c r="AE42" i="34"/>
  <c r="Z31" i="1"/>
  <c r="P31" i="6" s="1"/>
  <c r="W42" i="34"/>
  <c r="U42" i="34"/>
  <c r="V42" i="34"/>
  <c r="H42" i="34"/>
  <c r="Z30" i="1"/>
  <c r="U41" i="34"/>
  <c r="V41" i="34"/>
  <c r="W41" i="34"/>
  <c r="H41" i="34"/>
  <c r="K40" i="34"/>
  <c r="AX74" i="6"/>
  <c r="N31" i="6"/>
  <c r="C85" i="34"/>
  <c r="C60" i="34"/>
  <c r="C57" i="34"/>
  <c r="C48" i="34"/>
  <c r="C45" i="34"/>
  <c r="K114" i="34"/>
  <c r="U113" i="34"/>
  <c r="W113" i="34"/>
  <c r="V113" i="34"/>
  <c r="AE112" i="34"/>
  <c r="AD112" i="34"/>
  <c r="AF112" i="34"/>
  <c r="L112" i="34"/>
  <c r="M112" i="34"/>
  <c r="N112" i="34"/>
  <c r="AF111" i="34"/>
  <c r="AD111" i="34"/>
  <c r="AE111" i="34"/>
  <c r="W111" i="34"/>
  <c r="V111" i="34"/>
  <c r="U111" i="34"/>
  <c r="H111" i="34"/>
  <c r="AB110" i="34"/>
  <c r="AC110" i="34"/>
  <c r="AA110" i="34"/>
  <c r="K110" i="34"/>
  <c r="AD109" i="34"/>
  <c r="AE109" i="34"/>
  <c r="AF109" i="34"/>
  <c r="H109" i="34"/>
  <c r="K108" i="34"/>
  <c r="V107" i="34"/>
  <c r="W107" i="34"/>
  <c r="U107" i="34"/>
  <c r="H107" i="34"/>
  <c r="AF106" i="34"/>
  <c r="AD106" i="34"/>
  <c r="AE106" i="34"/>
  <c r="W106" i="34"/>
  <c r="U106" i="34"/>
  <c r="V106" i="34"/>
  <c r="H106" i="34"/>
  <c r="AB105" i="34"/>
  <c r="AC105" i="34"/>
  <c r="AA105" i="34"/>
  <c r="M105" i="34"/>
  <c r="N105" i="34"/>
  <c r="L105" i="34"/>
  <c r="AA103" i="34"/>
  <c r="AB103" i="34"/>
  <c r="AC103" i="34"/>
  <c r="K103" i="34"/>
  <c r="AA102" i="34"/>
  <c r="AB102" i="34"/>
  <c r="AC102" i="34"/>
  <c r="L102" i="34"/>
  <c r="M102" i="34"/>
  <c r="N102" i="34"/>
  <c r="K101" i="34"/>
  <c r="K100" i="34"/>
  <c r="AD99" i="34"/>
  <c r="AE99" i="34"/>
  <c r="AF99" i="34"/>
  <c r="N99" i="34"/>
  <c r="L99" i="34"/>
  <c r="M99" i="34"/>
  <c r="AH87" i="1"/>
  <c r="AA98" i="34"/>
  <c r="AB98" i="34"/>
  <c r="AC98" i="34"/>
  <c r="L98" i="34"/>
  <c r="M98" i="34"/>
  <c r="N98" i="34"/>
  <c r="Z86" i="1"/>
  <c r="V97" i="34"/>
  <c r="W97" i="34"/>
  <c r="U97" i="34"/>
  <c r="AC95" i="34"/>
  <c r="AA95" i="34"/>
  <c r="AB95" i="34"/>
  <c r="K95" i="34"/>
  <c r="AA93" i="34"/>
  <c r="AB93" i="34"/>
  <c r="AC93" i="34"/>
  <c r="K93" i="34"/>
  <c r="K92" i="34"/>
  <c r="AC91" i="34"/>
  <c r="AA91" i="34"/>
  <c r="AB91" i="34"/>
  <c r="N91" i="34"/>
  <c r="L91" i="34"/>
  <c r="M91" i="34"/>
  <c r="K89" i="34"/>
  <c r="AA87" i="34"/>
  <c r="AB87" i="34"/>
  <c r="AC87" i="34"/>
  <c r="L87" i="34"/>
  <c r="M87" i="34"/>
  <c r="N87" i="34"/>
  <c r="W86" i="34"/>
  <c r="U86" i="34"/>
  <c r="V86" i="34"/>
  <c r="H86" i="34"/>
  <c r="K85" i="34"/>
  <c r="AD83" i="34"/>
  <c r="AE83" i="34"/>
  <c r="AF83" i="34"/>
  <c r="L83" i="34"/>
  <c r="M83" i="34"/>
  <c r="N83" i="34"/>
  <c r="AA82" i="34"/>
  <c r="AB82" i="34"/>
  <c r="AC82" i="34"/>
  <c r="K82" i="34"/>
  <c r="AF81" i="34"/>
  <c r="AD81" i="34"/>
  <c r="AE81" i="34"/>
  <c r="Z70" i="1"/>
  <c r="K68" i="13" s="1"/>
  <c r="W81" i="34"/>
  <c r="U81" i="34"/>
  <c r="V81" i="34"/>
  <c r="H81" i="34"/>
  <c r="AC80" i="34"/>
  <c r="AA80" i="34"/>
  <c r="AB80" i="34"/>
  <c r="K80" i="34"/>
  <c r="U79" i="34"/>
  <c r="V79" i="34"/>
  <c r="W79" i="34"/>
  <c r="AA78" i="34"/>
  <c r="AB78" i="34"/>
  <c r="AC78" i="34"/>
  <c r="L78" i="34"/>
  <c r="M78" i="34"/>
  <c r="N78" i="34"/>
  <c r="AF77" i="34"/>
  <c r="AD77" i="34"/>
  <c r="AE77" i="34"/>
  <c r="Z66" i="1"/>
  <c r="W77" i="34"/>
  <c r="U77" i="34"/>
  <c r="V77" i="34"/>
  <c r="H77" i="34"/>
  <c r="AC76" i="34"/>
  <c r="AA76" i="34"/>
  <c r="AB76" i="34"/>
  <c r="N76" i="34"/>
  <c r="L76" i="34"/>
  <c r="M76" i="34"/>
  <c r="AA75" i="34"/>
  <c r="AB75" i="34"/>
  <c r="AC75" i="34"/>
  <c r="L75" i="34"/>
  <c r="M75" i="34"/>
  <c r="N75" i="34"/>
  <c r="AC72" i="34"/>
  <c r="AA72" i="34"/>
  <c r="AB72" i="34"/>
  <c r="K72" i="34"/>
  <c r="AD71" i="34"/>
  <c r="AF71" i="34"/>
  <c r="AE71" i="34"/>
  <c r="U71" i="34"/>
  <c r="W71" i="34"/>
  <c r="V71" i="34"/>
  <c r="H71" i="34"/>
  <c r="Z57" i="1"/>
  <c r="G55" i="37" s="1"/>
  <c r="W68" i="34"/>
  <c r="U68" i="34"/>
  <c r="V68" i="34"/>
  <c r="H68" i="34"/>
  <c r="K67" i="34"/>
  <c r="V65" i="34"/>
  <c r="W65" i="34"/>
  <c r="U65" i="34"/>
  <c r="H65" i="34"/>
  <c r="AF64" i="34"/>
  <c r="AD64" i="34"/>
  <c r="AE64" i="34"/>
  <c r="W64" i="34"/>
  <c r="U64" i="34"/>
  <c r="V64" i="34"/>
  <c r="H64" i="34"/>
  <c r="AD63" i="34"/>
  <c r="AE63" i="34"/>
  <c r="AF63" i="34"/>
  <c r="U63" i="34"/>
  <c r="V63" i="34"/>
  <c r="W63" i="34"/>
  <c r="H63" i="34"/>
  <c r="AD62" i="34"/>
  <c r="AE62" i="34"/>
  <c r="AF62" i="34"/>
  <c r="L62" i="34"/>
  <c r="M62" i="34"/>
  <c r="N62" i="34"/>
  <c r="AA61" i="34"/>
  <c r="AB61" i="34"/>
  <c r="AC61" i="34"/>
  <c r="L61" i="34"/>
  <c r="M61" i="34"/>
  <c r="N61" i="34"/>
  <c r="Z49" i="1"/>
  <c r="G47" i="37" s="1"/>
  <c r="W60" i="34"/>
  <c r="U60" i="34"/>
  <c r="V60" i="34"/>
  <c r="H60" i="34"/>
  <c r="AD59" i="34"/>
  <c r="AE59" i="34"/>
  <c r="AF59" i="34"/>
  <c r="U59" i="34"/>
  <c r="V59" i="34"/>
  <c r="W59" i="34"/>
  <c r="H59" i="34"/>
  <c r="AF58" i="34"/>
  <c r="AD58" i="34"/>
  <c r="AE58" i="34"/>
  <c r="M58" i="34"/>
  <c r="L58" i="34"/>
  <c r="N58" i="34"/>
  <c r="Z46" i="1"/>
  <c r="G44" i="37" s="1"/>
  <c r="W57" i="34"/>
  <c r="U57" i="34"/>
  <c r="V57" i="34"/>
  <c r="H57" i="34"/>
  <c r="AI44" i="1"/>
  <c r="K42" i="37" s="1"/>
  <c r="AE55" i="34"/>
  <c r="AF55" i="34"/>
  <c r="AD55" i="34"/>
  <c r="Z44" i="1"/>
  <c r="G42" i="37" s="1"/>
  <c r="V55" i="34"/>
  <c r="U55" i="34"/>
  <c r="W55" i="34"/>
  <c r="H55" i="34"/>
  <c r="AB54" i="34"/>
  <c r="AA54" i="34"/>
  <c r="AC54" i="34"/>
  <c r="M54" i="34"/>
  <c r="L54" i="34"/>
  <c r="N54" i="34"/>
  <c r="AH42" i="1"/>
  <c r="X42" i="6" s="1"/>
  <c r="AC53" i="34"/>
  <c r="AA53" i="34"/>
  <c r="AB53" i="34"/>
  <c r="N53" i="34"/>
  <c r="L53" i="34"/>
  <c r="M53" i="34"/>
  <c r="Z41" i="1"/>
  <c r="G39" i="37" s="1"/>
  <c r="U52" i="34"/>
  <c r="V52" i="34"/>
  <c r="W52" i="34"/>
  <c r="H52" i="34"/>
  <c r="AE51" i="34"/>
  <c r="AF51" i="34"/>
  <c r="AD51" i="34"/>
  <c r="L51" i="34"/>
  <c r="M51" i="34"/>
  <c r="N51" i="34"/>
  <c r="Z39" i="1"/>
  <c r="G37" i="37" s="1"/>
  <c r="W50" i="34"/>
  <c r="U50" i="34"/>
  <c r="V50" i="34"/>
  <c r="AD49" i="34"/>
  <c r="AE49" i="34"/>
  <c r="AF49" i="34"/>
  <c r="N49" i="34"/>
  <c r="L49" i="34"/>
  <c r="M49" i="34"/>
  <c r="U48" i="34"/>
  <c r="V48" i="34"/>
  <c r="W48" i="34"/>
  <c r="H48" i="34"/>
  <c r="AA47" i="34"/>
  <c r="AB47" i="34"/>
  <c r="AC47" i="34"/>
  <c r="L47" i="34"/>
  <c r="M47" i="34"/>
  <c r="N47" i="34"/>
  <c r="AB46" i="34"/>
  <c r="AC46" i="34"/>
  <c r="AA46" i="34"/>
  <c r="M46" i="34"/>
  <c r="N46" i="34"/>
  <c r="L46" i="34"/>
  <c r="U45" i="34"/>
  <c r="V45" i="34"/>
  <c r="W45" i="34"/>
  <c r="H45" i="34"/>
  <c r="AD44" i="34"/>
  <c r="AE44" i="34"/>
  <c r="AF44" i="34"/>
  <c r="H44" i="34"/>
  <c r="AA43" i="34"/>
  <c r="AB43" i="34"/>
  <c r="AC43" i="34"/>
  <c r="L43" i="34"/>
  <c r="M43" i="34"/>
  <c r="N43" i="34"/>
  <c r="AH31" i="1"/>
  <c r="J29" i="37" s="1"/>
  <c r="AB42" i="34"/>
  <c r="AC42" i="34"/>
  <c r="AA42" i="34"/>
  <c r="M42" i="34"/>
  <c r="N42" i="34"/>
  <c r="L42" i="34"/>
  <c r="AD41" i="34"/>
  <c r="AE41" i="34"/>
  <c r="AF41" i="34"/>
  <c r="N41" i="34"/>
  <c r="L41" i="34"/>
  <c r="M41" i="34"/>
  <c r="Z29" i="1"/>
  <c r="K27" i="13" s="1"/>
  <c r="U40" i="34"/>
  <c r="V40" i="34"/>
  <c r="W40" i="34"/>
  <c r="V100" i="6"/>
  <c r="N67" i="6"/>
  <c r="V66" i="6"/>
  <c r="V45" i="6"/>
  <c r="AE59" i="6"/>
  <c r="E45" i="6"/>
  <c r="E43" i="6"/>
  <c r="AX37" i="6"/>
  <c r="E37" i="6"/>
  <c r="O100" i="13"/>
  <c r="J100" i="37"/>
  <c r="V96" i="6"/>
  <c r="V76" i="6"/>
  <c r="AE67" i="6"/>
  <c r="V58" i="6"/>
  <c r="V54" i="6"/>
  <c r="AE45" i="6"/>
  <c r="AX58" i="6"/>
  <c r="AX45" i="6"/>
  <c r="E44" i="6"/>
  <c r="N37" i="6"/>
  <c r="AT102" i="1"/>
  <c r="P100" i="37" s="1"/>
  <c r="AT98" i="1"/>
  <c r="AI98" i="6" s="1"/>
  <c r="AT88" i="1"/>
  <c r="AT43" i="1"/>
  <c r="AI43" i="6" s="1"/>
  <c r="AT32" i="1"/>
  <c r="P30" i="37" s="1"/>
  <c r="AT86" i="1"/>
  <c r="U84" i="13" s="1"/>
  <c r="AT78" i="1"/>
  <c r="P76" i="37" s="1"/>
  <c r="AT75" i="1"/>
  <c r="AT31" i="1"/>
  <c r="D95" i="6"/>
  <c r="BA95" i="1"/>
  <c r="BD95" i="1" s="1"/>
  <c r="T93" i="37" s="1"/>
  <c r="D90" i="6"/>
  <c r="AO90" i="1"/>
  <c r="AO101" i="34" s="1"/>
  <c r="AW90" i="1"/>
  <c r="BB90" i="1" s="1"/>
  <c r="R88" i="37" s="1"/>
  <c r="D67" i="6"/>
  <c r="BA67" i="1"/>
  <c r="BD67" i="1" s="1"/>
  <c r="D59" i="6"/>
  <c r="AO59" i="1"/>
  <c r="AS59" i="1" s="1"/>
  <c r="O57" i="37" s="1"/>
  <c r="AW59" i="1"/>
  <c r="BB59" i="1" s="1"/>
  <c r="R57" i="37" s="1"/>
  <c r="BA59" i="1"/>
  <c r="BA70" i="34" s="1"/>
  <c r="AM59" i="1"/>
  <c r="AL70" i="34" s="1"/>
  <c r="AY59" i="1"/>
  <c r="AX70" i="34" s="1"/>
  <c r="AW67" i="1"/>
  <c r="BB67" i="1" s="1"/>
  <c r="R65" i="37" s="1"/>
  <c r="AO67" i="1"/>
  <c r="AS67" i="1" s="1"/>
  <c r="O65" i="37" s="1"/>
  <c r="AW61" i="1"/>
  <c r="BB61" i="1" s="1"/>
  <c r="R59" i="37" s="1"/>
  <c r="BA61" i="1"/>
  <c r="BD61" i="1" s="1"/>
  <c r="T59" i="37" s="1"/>
  <c r="D94" i="6"/>
  <c r="AO94" i="1"/>
  <c r="AO105" i="34" s="1"/>
  <c r="AW94" i="1"/>
  <c r="BB94" i="1" s="1"/>
  <c r="R92" i="37" s="1"/>
  <c r="D91" i="6"/>
  <c r="BA91" i="1"/>
  <c r="P70" i="1"/>
  <c r="AJ59" i="1"/>
  <c r="L57" i="37" s="1"/>
  <c r="D35" i="6"/>
  <c r="AO35" i="1"/>
  <c r="BA35" i="1"/>
  <c r="AW35" i="1"/>
  <c r="BB35" i="1" s="1"/>
  <c r="R33" i="37" s="1"/>
  <c r="D60" i="6"/>
  <c r="AO60" i="1"/>
  <c r="AS60" i="1" s="1"/>
  <c r="O58" i="37" s="1"/>
  <c r="AW60" i="1"/>
  <c r="BB60" i="1" s="1"/>
  <c r="R58" i="37" s="1"/>
  <c r="BA60" i="1"/>
  <c r="BD60" i="1" s="1"/>
  <c r="T58" i="37" s="1"/>
  <c r="AM60" i="1"/>
  <c r="AL71" i="34" s="1"/>
  <c r="AY60" i="1"/>
  <c r="AX71" i="34" s="1"/>
  <c r="D51" i="6"/>
  <c r="AM51" i="1"/>
  <c r="AL62" i="34" s="1"/>
  <c r="AY51" i="1"/>
  <c r="AX62" i="34" s="1"/>
  <c r="AO51" i="1"/>
  <c r="AS51" i="1" s="1"/>
  <c r="O49" i="37" s="1"/>
  <c r="AW51" i="1"/>
  <c r="BB51" i="1" s="1"/>
  <c r="R49" i="37" s="1"/>
  <c r="BA51" i="1"/>
  <c r="BA62" i="34" s="1"/>
  <c r="O101" i="1"/>
  <c r="G99" i="13" s="1"/>
  <c r="AT100" i="1"/>
  <c r="AT99" i="1"/>
  <c r="AI99" i="6" s="1"/>
  <c r="AJ97" i="1"/>
  <c r="L95" i="37" s="1"/>
  <c r="AJ95" i="1"/>
  <c r="L93" i="37" s="1"/>
  <c r="O95" i="1"/>
  <c r="G93" i="13" s="1"/>
  <c r="AT94" i="1"/>
  <c r="U92" i="13" s="1"/>
  <c r="P93" i="1"/>
  <c r="H91" i="13" s="1"/>
  <c r="AJ91" i="1"/>
  <c r="Z91" i="6" s="1"/>
  <c r="O91" i="1"/>
  <c r="G89" i="13" s="1"/>
  <c r="AT90" i="1"/>
  <c r="U88" i="13" s="1"/>
  <c r="P88" i="1"/>
  <c r="H86" i="13" s="1"/>
  <c r="AT87" i="1"/>
  <c r="U85" i="13" s="1"/>
  <c r="AT85" i="1"/>
  <c r="P83" i="37" s="1"/>
  <c r="AJ85" i="1"/>
  <c r="Q83" i="13" s="1"/>
  <c r="O80" i="1"/>
  <c r="G78" i="13" s="1"/>
  <c r="P77" i="1"/>
  <c r="H75" i="13" s="1"/>
  <c r="AT76" i="1"/>
  <c r="P74" i="37" s="1"/>
  <c r="P72" i="1"/>
  <c r="H70" i="13" s="1"/>
  <c r="AT71" i="1"/>
  <c r="P69" i="37" s="1"/>
  <c r="AT68" i="1"/>
  <c r="P66" i="37" s="1"/>
  <c r="O67" i="1"/>
  <c r="G65" i="13" s="1"/>
  <c r="AB63" i="1"/>
  <c r="Q63" i="6" s="1"/>
  <c r="AJ61" i="1"/>
  <c r="L59" i="37" s="1"/>
  <c r="AT60" i="1"/>
  <c r="P58" i="37" s="1"/>
  <c r="AB60" i="1"/>
  <c r="AT59" i="1"/>
  <c r="P57" i="37" s="1"/>
  <c r="P58" i="1"/>
  <c r="H56" i="13" s="1"/>
  <c r="AJ57" i="1"/>
  <c r="Q55" i="13" s="1"/>
  <c r="P55" i="1"/>
  <c r="H53" i="13" s="1"/>
  <c r="P54" i="1"/>
  <c r="H52" i="13" s="1"/>
  <c r="P50" i="1"/>
  <c r="H48" i="13" s="1"/>
  <c r="P46" i="1"/>
  <c r="H44" i="13" s="1"/>
  <c r="O45" i="1"/>
  <c r="G43" i="13" s="1"/>
  <c r="AJ41" i="1"/>
  <c r="P41" i="1"/>
  <c r="H39" i="13" s="1"/>
  <c r="Y40" i="1"/>
  <c r="AB40" i="1" s="1"/>
  <c r="P40" i="1"/>
  <c r="H38" i="13" s="1"/>
  <c r="BA39" i="1"/>
  <c r="BD39" i="1" s="1"/>
  <c r="T37" i="37" s="1"/>
  <c r="O38" i="1"/>
  <c r="G36" i="13" s="1"/>
  <c r="O35" i="1"/>
  <c r="G33" i="13" s="1"/>
  <c r="P31" i="1"/>
  <c r="AT30" i="1"/>
  <c r="AI30" i="6" s="1"/>
  <c r="O94" i="1"/>
  <c r="G92" i="13" s="1"/>
  <c r="O92" i="1"/>
  <c r="G90" i="13" s="1"/>
  <c r="AB90" i="1"/>
  <c r="M88" i="13" s="1"/>
  <c r="O90" i="1"/>
  <c r="G88" i="13" s="1"/>
  <c r="AJ84" i="1"/>
  <c r="L82" i="37" s="1"/>
  <c r="P84" i="1"/>
  <c r="H82" i="13" s="1"/>
  <c r="O83" i="1"/>
  <c r="G81" i="13" s="1"/>
  <c r="P79" i="1"/>
  <c r="AJ75" i="1"/>
  <c r="L73" i="37" s="1"/>
  <c r="AS74" i="1"/>
  <c r="AH74" i="6" s="1"/>
  <c r="AJ73" i="1"/>
  <c r="Q71" i="13" s="1"/>
  <c r="O72" i="1"/>
  <c r="AT70" i="1"/>
  <c r="P68" i="37" s="1"/>
  <c r="AT69" i="1"/>
  <c r="U67" i="13" s="1"/>
  <c r="AT66" i="1"/>
  <c r="AI66" i="6" s="1"/>
  <c r="BA63" i="1"/>
  <c r="AW63" i="1"/>
  <c r="AU74" i="34" s="1"/>
  <c r="O57" i="1"/>
  <c r="P56" i="1"/>
  <c r="H54" i="13" s="1"/>
  <c r="O54" i="1"/>
  <c r="G52" i="13" s="1"/>
  <c r="AT51" i="1"/>
  <c r="U49" i="13" s="1"/>
  <c r="AJ49" i="1"/>
  <c r="AJ48" i="1"/>
  <c r="Z48" i="6" s="1"/>
  <c r="P48" i="1"/>
  <c r="H46" i="13" s="1"/>
  <c r="AT47" i="1"/>
  <c r="P45" i="37" s="1"/>
  <c r="AR47" i="1"/>
  <c r="N45" i="37" s="1"/>
  <c r="AJ44" i="1"/>
  <c r="AB44" i="1"/>
  <c r="O40" i="1"/>
  <c r="AO39" i="1"/>
  <c r="AS39" i="1" s="1"/>
  <c r="O37" i="37" s="1"/>
  <c r="AT37" i="1"/>
  <c r="P35" i="37" s="1"/>
  <c r="P35" i="1"/>
  <c r="O34" i="1"/>
  <c r="G32" i="13" s="1"/>
  <c r="AO31" i="1"/>
  <c r="AS31" i="1" s="1"/>
  <c r="O29" i="37" s="1"/>
  <c r="AB31" i="1"/>
  <c r="O31" i="1"/>
  <c r="G29" i="13" s="1"/>
  <c r="N56" i="6"/>
  <c r="E56" i="6"/>
  <c r="AX56" i="6"/>
  <c r="V48" i="6"/>
  <c r="E48" i="6"/>
  <c r="E34" i="6"/>
  <c r="AE34" i="6"/>
  <c r="AE91" i="6"/>
  <c r="E91" i="6"/>
  <c r="AE87" i="6"/>
  <c r="N87" i="6"/>
  <c r="V87" i="6"/>
  <c r="AE92" i="6"/>
  <c r="E92" i="6"/>
  <c r="N92" i="6"/>
  <c r="AX92" i="6"/>
  <c r="V92" i="6"/>
  <c r="N85" i="6"/>
  <c r="E85" i="6"/>
  <c r="N52" i="6"/>
  <c r="AE52" i="6"/>
  <c r="E49" i="6"/>
  <c r="AE49" i="6"/>
  <c r="AE79" i="6"/>
  <c r="E79" i="6"/>
  <c r="N68" i="6"/>
  <c r="AX68" i="6"/>
  <c r="V68" i="6"/>
  <c r="AE68" i="6"/>
  <c r="AX52" i="6"/>
  <c r="V88" i="6"/>
  <c r="E80" i="6"/>
  <c r="E59" i="6"/>
  <c r="E58" i="6"/>
  <c r="AX50" i="6"/>
  <c r="E50" i="6"/>
  <c r="N74" i="6"/>
  <c r="V67" i="6"/>
  <c r="V90" i="5"/>
  <c r="A90" i="7"/>
  <c r="V78" i="5"/>
  <c r="A78" i="7"/>
  <c r="V66" i="5"/>
  <c r="A66" i="7"/>
  <c r="V54" i="5"/>
  <c r="A54" i="7"/>
  <c r="V42" i="5"/>
  <c r="A42" i="7"/>
  <c r="V30" i="5"/>
  <c r="A30" i="7"/>
  <c r="V94" i="5"/>
  <c r="A94" i="7"/>
  <c r="V82" i="5"/>
  <c r="A82" i="7"/>
  <c r="V74" i="5"/>
  <c r="A74" i="7"/>
  <c r="V62" i="5"/>
  <c r="A62" i="7"/>
  <c r="V50" i="5"/>
  <c r="A50" i="7"/>
  <c r="V34" i="5"/>
  <c r="A34" i="7"/>
  <c r="V98" i="5"/>
  <c r="A98" i="7"/>
  <c r="V86" i="5"/>
  <c r="A86" i="7"/>
  <c r="V70" i="5"/>
  <c r="A70" i="7"/>
  <c r="V58" i="5"/>
  <c r="A58" i="7"/>
  <c r="V46" i="5"/>
  <c r="A46" i="7"/>
  <c r="V38" i="5"/>
  <c r="A38" i="7"/>
  <c r="B100" i="13"/>
  <c r="R101" i="1"/>
  <c r="D99" i="37" s="1"/>
  <c r="B96" i="13"/>
  <c r="B94" i="13"/>
  <c r="R95" i="1"/>
  <c r="D93" i="37" s="1"/>
  <c r="B92" i="13"/>
  <c r="B90" i="13"/>
  <c r="B88" i="13"/>
  <c r="B81" i="13"/>
  <c r="B70" i="13"/>
  <c r="B66" i="13"/>
  <c r="W68" i="6"/>
  <c r="R67" i="1"/>
  <c r="D65" i="37" s="1"/>
  <c r="R59" i="1"/>
  <c r="D57" i="37" s="1"/>
  <c r="B53" i="13"/>
  <c r="AF55" i="6"/>
  <c r="B41" i="13"/>
  <c r="B38" i="13"/>
  <c r="B37" i="13"/>
  <c r="R38" i="1"/>
  <c r="D36" i="37" s="1"/>
  <c r="R36" i="1"/>
  <c r="D34" i="37" s="1"/>
  <c r="B32" i="13"/>
  <c r="B31" i="13"/>
  <c r="B29" i="13"/>
  <c r="F31" i="6"/>
  <c r="B28" i="13"/>
  <c r="R29" i="1"/>
  <c r="D27" i="37" s="1"/>
  <c r="V101" i="5"/>
  <c r="A101" i="7"/>
  <c r="V97" i="5"/>
  <c r="A97" i="7"/>
  <c r="V93" i="5"/>
  <c r="A93" i="7"/>
  <c r="V89" i="5"/>
  <c r="A89" i="7"/>
  <c r="V85" i="5"/>
  <c r="A85" i="7"/>
  <c r="V81" i="5"/>
  <c r="A81" i="7"/>
  <c r="V77" i="5"/>
  <c r="A77" i="7"/>
  <c r="V73" i="5"/>
  <c r="A73" i="7"/>
  <c r="V69" i="5"/>
  <c r="A69" i="7"/>
  <c r="V65" i="5"/>
  <c r="A65" i="7"/>
  <c r="V61" i="5"/>
  <c r="A61" i="7"/>
  <c r="V57" i="5"/>
  <c r="A57" i="7"/>
  <c r="V53" i="5"/>
  <c r="A53" i="7"/>
  <c r="V49" i="5"/>
  <c r="A49" i="7"/>
  <c r="V45" i="5"/>
  <c r="A45" i="7"/>
  <c r="V41" i="5"/>
  <c r="A41" i="7"/>
  <c r="V37" i="5"/>
  <c r="A37" i="7"/>
  <c r="V33" i="5"/>
  <c r="A33" i="7"/>
  <c r="V29" i="5"/>
  <c r="A29" i="7"/>
  <c r="B101" i="13"/>
  <c r="W103" i="6"/>
  <c r="R100" i="1"/>
  <c r="D98" i="37" s="1"/>
  <c r="B97" i="13"/>
  <c r="R93" i="1"/>
  <c r="D91" i="37" s="1"/>
  <c r="B87" i="13"/>
  <c r="R87" i="1"/>
  <c r="D85" i="37" s="1"/>
  <c r="R85" i="1"/>
  <c r="D83" i="37" s="1"/>
  <c r="B82" i="13"/>
  <c r="B80" i="13"/>
  <c r="B79" i="13"/>
  <c r="B77" i="13"/>
  <c r="B73" i="13"/>
  <c r="B72" i="13"/>
  <c r="B71" i="13"/>
  <c r="B67" i="13"/>
  <c r="B62" i="13"/>
  <c r="R63" i="1"/>
  <c r="D61" i="37" s="1"/>
  <c r="B54" i="13"/>
  <c r="AF56" i="6"/>
  <c r="R53" i="1"/>
  <c r="D51" i="37" s="1"/>
  <c r="R52" i="1"/>
  <c r="D50" i="37" s="1"/>
  <c r="B47" i="13"/>
  <c r="B46" i="13"/>
  <c r="B45" i="13"/>
  <c r="B43" i="13"/>
  <c r="W45" i="6"/>
  <c r="B42" i="13"/>
  <c r="B40" i="13"/>
  <c r="R37" i="1"/>
  <c r="D35" i="37" s="1"/>
  <c r="P31" i="13"/>
  <c r="Y33" i="6"/>
  <c r="R32" i="1"/>
  <c r="D30" i="37" s="1"/>
  <c r="V100" i="5"/>
  <c r="A100" i="7"/>
  <c r="V96" i="5"/>
  <c r="A96" i="7"/>
  <c r="V92" i="5"/>
  <c r="A92" i="7"/>
  <c r="V88" i="5"/>
  <c r="A88" i="7"/>
  <c r="V84" i="5"/>
  <c r="A84" i="7"/>
  <c r="V80" i="5"/>
  <c r="A80" i="7"/>
  <c r="V76" i="5"/>
  <c r="A76" i="7"/>
  <c r="V72" i="5"/>
  <c r="A72" i="7"/>
  <c r="V68" i="5"/>
  <c r="A68" i="7"/>
  <c r="V64" i="5"/>
  <c r="A64" i="7"/>
  <c r="V60" i="5"/>
  <c r="A60" i="7"/>
  <c r="V56" i="5"/>
  <c r="A56" i="7"/>
  <c r="V52" i="5"/>
  <c r="A52" i="7"/>
  <c r="V48" i="5"/>
  <c r="A48" i="7"/>
  <c r="V44" i="5"/>
  <c r="A44" i="7"/>
  <c r="V40" i="5"/>
  <c r="A40" i="7"/>
  <c r="V36" i="5"/>
  <c r="A36" i="7"/>
  <c r="V32" i="5"/>
  <c r="A32" i="7"/>
  <c r="V28" i="5"/>
  <c r="A28" i="7"/>
  <c r="R102" i="1"/>
  <c r="D100" i="37" s="1"/>
  <c r="B99" i="13"/>
  <c r="B95" i="13"/>
  <c r="B93" i="13"/>
  <c r="R94" i="1"/>
  <c r="D92" i="37" s="1"/>
  <c r="R92" i="1"/>
  <c r="D90" i="37" s="1"/>
  <c r="B89" i="13"/>
  <c r="B84" i="13"/>
  <c r="B78" i="13"/>
  <c r="AO80" i="6"/>
  <c r="B74" i="13"/>
  <c r="R72" i="1"/>
  <c r="D70" i="37" s="1"/>
  <c r="B65" i="13"/>
  <c r="B59" i="13"/>
  <c r="B58" i="13"/>
  <c r="B57" i="13"/>
  <c r="B49" i="13"/>
  <c r="R43" i="1"/>
  <c r="D41" i="37" s="1"/>
  <c r="R39" i="1"/>
  <c r="D37" i="37" s="1"/>
  <c r="B36" i="13"/>
  <c r="AF38" i="6"/>
  <c r="B34" i="13"/>
  <c r="B33" i="13"/>
  <c r="R34" i="1"/>
  <c r="D32" i="37" s="1"/>
  <c r="R31" i="1"/>
  <c r="D29" i="37" s="1"/>
  <c r="R30" i="1"/>
  <c r="D28" i="37" s="1"/>
  <c r="B27" i="13"/>
  <c r="V99" i="5"/>
  <c r="A99" i="7"/>
  <c r="V95" i="5"/>
  <c r="A95" i="7"/>
  <c r="V91" i="5"/>
  <c r="A91" i="7"/>
  <c r="V87" i="5"/>
  <c r="A87" i="7"/>
  <c r="V83" i="5"/>
  <c r="A83" i="7"/>
  <c r="V79" i="5"/>
  <c r="A79" i="7"/>
  <c r="V75" i="5"/>
  <c r="A75" i="7"/>
  <c r="V71" i="5"/>
  <c r="A71" i="7"/>
  <c r="V67" i="5"/>
  <c r="A67" i="7"/>
  <c r="V63" i="5"/>
  <c r="A63" i="7"/>
  <c r="V59" i="5"/>
  <c r="A59" i="7"/>
  <c r="V55" i="5"/>
  <c r="A55" i="7"/>
  <c r="V51" i="5"/>
  <c r="A51" i="7"/>
  <c r="V47" i="5"/>
  <c r="A47" i="7"/>
  <c r="V43" i="5"/>
  <c r="A43" i="7"/>
  <c r="V39" i="5"/>
  <c r="A39" i="7"/>
  <c r="V35" i="5"/>
  <c r="A35" i="7"/>
  <c r="V31" i="5"/>
  <c r="A31" i="7"/>
  <c r="V27" i="5"/>
  <c r="A27" i="7"/>
  <c r="B98" i="13"/>
  <c r="B91" i="13"/>
  <c r="R89" i="1"/>
  <c r="D87" i="37" s="1"/>
  <c r="B86" i="13"/>
  <c r="B85" i="13"/>
  <c r="B83" i="13"/>
  <c r="R79" i="1"/>
  <c r="D77" i="37" s="1"/>
  <c r="B76" i="13"/>
  <c r="B75" i="13"/>
  <c r="R73" i="1"/>
  <c r="D71" i="37" s="1"/>
  <c r="B69" i="13"/>
  <c r="B68" i="13"/>
  <c r="B64" i="13"/>
  <c r="B63" i="13"/>
  <c r="R64" i="1"/>
  <c r="D62" i="37" s="1"/>
  <c r="B61" i="13"/>
  <c r="B60" i="13"/>
  <c r="B56" i="13"/>
  <c r="B55" i="13"/>
  <c r="B52" i="13"/>
  <c r="B51" i="13"/>
  <c r="B50" i="13"/>
  <c r="B48" i="13"/>
  <c r="B44" i="13"/>
  <c r="R42" i="1"/>
  <c r="D40" i="37" s="1"/>
  <c r="B39" i="13"/>
  <c r="B35" i="13"/>
  <c r="O37" i="6"/>
  <c r="B30" i="13"/>
  <c r="AE103" i="6"/>
  <c r="E103" i="6"/>
  <c r="N100" i="6"/>
  <c r="E98" i="6"/>
  <c r="N35" i="6"/>
  <c r="V31" i="6"/>
  <c r="AE29" i="6"/>
  <c r="N29" i="6"/>
  <c r="AX103" i="6"/>
  <c r="V103" i="6"/>
  <c r="AE100" i="6"/>
  <c r="AX96" i="6"/>
  <c r="E95" i="6"/>
  <c r="E93" i="6"/>
  <c r="AE85" i="6"/>
  <c r="E81" i="6"/>
  <c r="V79" i="6"/>
  <c r="AE77" i="6"/>
  <c r="E77" i="6"/>
  <c r="E68" i="6"/>
  <c r="AE35" i="6"/>
  <c r="E35" i="6"/>
  <c r="V29" i="6"/>
  <c r="E29" i="6"/>
  <c r="E89" i="6"/>
  <c r="AX88" i="6"/>
  <c r="E87" i="6"/>
  <c r="N79" i="6"/>
  <c r="AE72" i="6"/>
  <c r="AX71" i="6"/>
  <c r="E71" i="6"/>
  <c r="E70" i="6"/>
  <c r="AX67" i="6"/>
  <c r="E66" i="6"/>
  <c r="AX64" i="6"/>
  <c r="N59" i="6"/>
  <c r="V52" i="6"/>
  <c r="E52" i="6"/>
  <c r="N50" i="6"/>
  <c r="E39" i="6"/>
  <c r="AX35" i="6"/>
  <c r="E33" i="6"/>
  <c r="AE31" i="6"/>
  <c r="AI34" i="1"/>
  <c r="K32" i="37" s="1"/>
  <c r="O31" i="13"/>
  <c r="X33" i="6"/>
  <c r="P28" i="13"/>
  <c r="Y30" i="6"/>
  <c r="O94" i="13"/>
  <c r="X96" i="6"/>
  <c r="O54" i="13"/>
  <c r="X56" i="6"/>
  <c r="P49" i="13"/>
  <c r="Y51" i="6"/>
  <c r="O46" i="13"/>
  <c r="X48" i="6"/>
  <c r="P33" i="13"/>
  <c r="Y35" i="6"/>
  <c r="O93" i="13"/>
  <c r="X95" i="6"/>
  <c r="O89" i="13"/>
  <c r="X91" i="6"/>
  <c r="O78" i="13"/>
  <c r="X80" i="6"/>
  <c r="O67" i="13"/>
  <c r="X69" i="6"/>
  <c r="O49" i="13"/>
  <c r="X51" i="6"/>
  <c r="O34" i="13"/>
  <c r="X36" i="6"/>
  <c r="O33" i="13"/>
  <c r="X35" i="6"/>
  <c r="O28" i="13"/>
  <c r="X30" i="6"/>
  <c r="O64" i="13"/>
  <c r="X66" i="6"/>
  <c r="O55" i="13"/>
  <c r="X57" i="6"/>
  <c r="X102" i="6"/>
  <c r="O72" i="13"/>
  <c r="X74" i="6"/>
  <c r="O66" i="13"/>
  <c r="X68" i="6"/>
  <c r="O62" i="13"/>
  <c r="X64" i="6"/>
  <c r="P54" i="13"/>
  <c r="Y56" i="6"/>
  <c r="O41" i="13"/>
  <c r="X43" i="6"/>
  <c r="O30" i="13"/>
  <c r="X32" i="6"/>
  <c r="F93" i="12"/>
  <c r="E104" i="34" s="1"/>
  <c r="F59" i="12"/>
  <c r="E70" i="34" s="1"/>
  <c r="F92" i="12"/>
  <c r="E103" i="34" s="1"/>
  <c r="F88" i="12"/>
  <c r="E99" i="34" s="1"/>
  <c r="F91" i="12"/>
  <c r="E102" i="34" s="1"/>
  <c r="F61" i="12"/>
  <c r="E72" i="34" s="1"/>
  <c r="F67" i="12"/>
  <c r="E78" i="34" s="1"/>
  <c r="F33" i="12"/>
  <c r="E44" i="34" s="1"/>
  <c r="D98" i="6"/>
  <c r="AO98" i="1"/>
  <c r="AO109" i="34" s="1"/>
  <c r="BA98" i="1"/>
  <c r="BA109" i="34" s="1"/>
  <c r="Y98" i="1"/>
  <c r="D96" i="6"/>
  <c r="BA96" i="1"/>
  <c r="BD96" i="1" s="1"/>
  <c r="T94" i="37" s="1"/>
  <c r="D79" i="6"/>
  <c r="BA79" i="1"/>
  <c r="Y79" i="1"/>
  <c r="Z90" i="34" s="1"/>
  <c r="AW79" i="1"/>
  <c r="BB79" i="1" s="1"/>
  <c r="R77" i="37" s="1"/>
  <c r="AO68" i="1"/>
  <c r="AO79" i="34" s="1"/>
  <c r="D68" i="6"/>
  <c r="D36" i="6"/>
  <c r="AW36" i="1"/>
  <c r="BB36" i="1" s="1"/>
  <c r="R34" i="37" s="1"/>
  <c r="Y36" i="1"/>
  <c r="AB36" i="1" s="1"/>
  <c r="H34" i="37" s="1"/>
  <c r="AO36" i="1"/>
  <c r="AO47" i="34" s="1"/>
  <c r="BA36" i="1"/>
  <c r="BD36" i="1" s="1"/>
  <c r="T34" i="37" s="1"/>
  <c r="D102" i="6"/>
  <c r="AW102" i="1"/>
  <c r="AU113" i="34" s="1"/>
  <c r="AJ99" i="1"/>
  <c r="L97" i="37" s="1"/>
  <c r="AW98" i="1"/>
  <c r="BB98" i="1" s="1"/>
  <c r="R96" i="37" s="1"/>
  <c r="AW93" i="1"/>
  <c r="BB93" i="1" s="1"/>
  <c r="R91" i="37" s="1"/>
  <c r="D93" i="6"/>
  <c r="Y93" i="1"/>
  <c r="D88" i="6"/>
  <c r="Y88" i="1"/>
  <c r="BA88" i="1"/>
  <c r="BD88" i="1" s="1"/>
  <c r="T86" i="37" s="1"/>
  <c r="D75" i="6"/>
  <c r="AO75" i="1"/>
  <c r="AS75" i="1" s="1"/>
  <c r="O73" i="37" s="1"/>
  <c r="BA75" i="1"/>
  <c r="Y75" i="1"/>
  <c r="AB75" i="1" s="1"/>
  <c r="H73" i="37" s="1"/>
  <c r="AW75" i="1"/>
  <c r="BB75" i="1" s="1"/>
  <c r="R73" i="37" s="1"/>
  <c r="AB66" i="1"/>
  <c r="D54" i="6"/>
  <c r="AO54" i="1"/>
  <c r="AS54" i="1" s="1"/>
  <c r="O52" i="37" s="1"/>
  <c r="Y54" i="1"/>
  <c r="AB54" i="1" s="1"/>
  <c r="H52" i="37" s="1"/>
  <c r="AM54" i="1"/>
  <c r="AY54" i="1"/>
  <c r="AX65" i="34" s="1"/>
  <c r="P52" i="1"/>
  <c r="H50" i="13" s="1"/>
  <c r="D41" i="6"/>
  <c r="AY41" i="1"/>
  <c r="AX52" i="34" s="1"/>
  <c r="AM41" i="1"/>
  <c r="AR41" i="1" s="1"/>
  <c r="N39" i="37" s="1"/>
  <c r="AW97" i="1"/>
  <c r="BB97" i="1" s="1"/>
  <c r="R95" i="37" s="1"/>
  <c r="D97" i="6"/>
  <c r="Y97" i="1"/>
  <c r="BA97" i="1"/>
  <c r="BD97" i="1" s="1"/>
  <c r="T95" i="37" s="1"/>
  <c r="AO97" i="1"/>
  <c r="AO108" i="34" s="1"/>
  <c r="AO93" i="1"/>
  <c r="AO104" i="34" s="1"/>
  <c r="D86" i="6"/>
  <c r="AO86" i="1"/>
  <c r="AO97" i="34" s="1"/>
  <c r="BA86" i="1"/>
  <c r="BA97" i="34" s="1"/>
  <c r="Y86" i="1"/>
  <c r="D76" i="6"/>
  <c r="AO76" i="1"/>
  <c r="AS76" i="1" s="1"/>
  <c r="O74" i="37" s="1"/>
  <c r="BA76" i="1"/>
  <c r="BD76" i="1" s="1"/>
  <c r="T74" i="37" s="1"/>
  <c r="AJ72" i="1"/>
  <c r="L70" i="37" s="1"/>
  <c r="AJ67" i="1"/>
  <c r="L65" i="37" s="1"/>
  <c r="AJ52" i="1"/>
  <c r="L50" i="37" s="1"/>
  <c r="D46" i="6"/>
  <c r="BA46" i="1"/>
  <c r="BA57" i="34" s="1"/>
  <c r="D43" i="6"/>
  <c r="AM43" i="1"/>
  <c r="AR43" i="1" s="1"/>
  <c r="N41" i="37" s="1"/>
  <c r="AW43" i="1"/>
  <c r="AU54" i="34" s="1"/>
  <c r="BA43" i="1"/>
  <c r="BA54" i="34" s="1"/>
  <c r="AO43" i="1"/>
  <c r="AO54" i="34" s="1"/>
  <c r="AY43" i="1"/>
  <c r="F75" i="12"/>
  <c r="E86" i="34" s="1"/>
  <c r="F72" i="12"/>
  <c r="E83" i="34" s="1"/>
  <c r="F46" i="12"/>
  <c r="E57" i="34" s="1"/>
  <c r="BA93" i="1"/>
  <c r="BD93" i="1" s="1"/>
  <c r="T91" i="37" s="1"/>
  <c r="AW86" i="1"/>
  <c r="BB86" i="1" s="1"/>
  <c r="R84" i="37" s="1"/>
  <c r="D61" i="6"/>
  <c r="AO61" i="1"/>
  <c r="AS61" i="1" s="1"/>
  <c r="O59" i="37" s="1"/>
  <c r="Y61" i="1"/>
  <c r="AM61" i="1"/>
  <c r="AL72" i="34" s="1"/>
  <c r="AY61" i="1"/>
  <c r="AX72" i="34" s="1"/>
  <c r="D33" i="6"/>
  <c r="AO33" i="1"/>
  <c r="AO44" i="34" s="1"/>
  <c r="Y84" i="1"/>
  <c r="AB84" i="1" s="1"/>
  <c r="H82" i="37" s="1"/>
  <c r="D84" i="6"/>
  <c r="AW77" i="1"/>
  <c r="BB77" i="1" s="1"/>
  <c r="R75" i="37" s="1"/>
  <c r="D77" i="6"/>
  <c r="AB103" i="1"/>
  <c r="H101" i="37" s="1"/>
  <c r="AT101" i="1"/>
  <c r="P99" i="37" s="1"/>
  <c r="AJ101" i="1"/>
  <c r="L99" i="37" s="1"/>
  <c r="P101" i="1"/>
  <c r="BD100" i="1"/>
  <c r="T98" i="37" s="1"/>
  <c r="BB95" i="1"/>
  <c r="R93" i="37" s="1"/>
  <c r="AB95" i="1"/>
  <c r="H93" i="37" s="1"/>
  <c r="AJ93" i="1"/>
  <c r="L91" i="37" s="1"/>
  <c r="AJ92" i="1"/>
  <c r="L90" i="37" s="1"/>
  <c r="P92" i="1"/>
  <c r="H90" i="13" s="1"/>
  <c r="Y92" i="1"/>
  <c r="AB92" i="1" s="1"/>
  <c r="H90" i="37" s="1"/>
  <c r="D92" i="6"/>
  <c r="AJ89" i="1"/>
  <c r="L87" i="37" s="1"/>
  <c r="P89" i="1"/>
  <c r="H87" i="13" s="1"/>
  <c r="AW89" i="1"/>
  <c r="BB89" i="1" s="1"/>
  <c r="R87" i="37" s="1"/>
  <c r="D89" i="6"/>
  <c r="AJ88" i="1"/>
  <c r="L86" i="37" s="1"/>
  <c r="AB87" i="1"/>
  <c r="H85" i="37" s="1"/>
  <c r="AB85" i="1"/>
  <c r="H83" i="37" s="1"/>
  <c r="P85" i="1"/>
  <c r="H83" i="13" s="1"/>
  <c r="AW85" i="1"/>
  <c r="BB85" i="1" s="1"/>
  <c r="R83" i="37" s="1"/>
  <c r="D85" i="6"/>
  <c r="P83" i="1"/>
  <c r="P82" i="1"/>
  <c r="H80" i="13" s="1"/>
  <c r="AB80" i="1"/>
  <c r="H78" i="37" s="1"/>
  <c r="P80" i="1"/>
  <c r="H78" i="13" s="1"/>
  <c r="P78" i="1"/>
  <c r="H76" i="13" s="1"/>
  <c r="P76" i="1"/>
  <c r="P75" i="1"/>
  <c r="H73" i="13" s="1"/>
  <c r="O73" i="1"/>
  <c r="G71" i="13" s="1"/>
  <c r="AW71" i="1"/>
  <c r="AJ71" i="1"/>
  <c r="L69" i="37" s="1"/>
  <c r="Y71" i="1"/>
  <c r="AB71" i="1" s="1"/>
  <c r="P69" i="1"/>
  <c r="H67" i="13" s="1"/>
  <c r="P67" i="1"/>
  <c r="H65" i="13" s="1"/>
  <c r="BD66" i="1"/>
  <c r="T64" i="37" s="1"/>
  <c r="O64" i="1"/>
  <c r="O62" i="1"/>
  <c r="AT61" i="1"/>
  <c r="P59" i="37" s="1"/>
  <c r="AT55" i="1"/>
  <c r="P53" i="37" s="1"/>
  <c r="AB55" i="1"/>
  <c r="H53" i="37" s="1"/>
  <c r="AT54" i="1"/>
  <c r="P52" i="37" s="1"/>
  <c r="BA49" i="1"/>
  <c r="AW49" i="1"/>
  <c r="AO49" i="1"/>
  <c r="Y47" i="1"/>
  <c r="D47" i="6"/>
  <c r="AJ46" i="1"/>
  <c r="L44" i="37" s="1"/>
  <c r="AY45" i="1"/>
  <c r="AM45" i="1"/>
  <c r="AR45" i="1" s="1"/>
  <c r="N43" i="37" s="1"/>
  <c r="O44" i="1"/>
  <c r="G42" i="13" s="1"/>
  <c r="P43" i="1"/>
  <c r="H41" i="13" s="1"/>
  <c r="AJ42" i="1"/>
  <c r="L40" i="37" s="1"/>
  <c r="AB42" i="1"/>
  <c r="H40" i="37" s="1"/>
  <c r="AJ37" i="1"/>
  <c r="L35" i="37" s="1"/>
  <c r="P37" i="1"/>
  <c r="H35" i="13" s="1"/>
  <c r="P36" i="1"/>
  <c r="H34" i="13" s="1"/>
  <c r="AJ32" i="1"/>
  <c r="L30" i="37" s="1"/>
  <c r="AJ31" i="1"/>
  <c r="L29" i="37" s="1"/>
  <c r="AT29" i="1"/>
  <c r="P27" i="37" s="1"/>
  <c r="AJ100" i="1"/>
  <c r="L98" i="37" s="1"/>
  <c r="P99" i="1"/>
  <c r="H97" i="13" s="1"/>
  <c r="AJ96" i="1"/>
  <c r="L94" i="37" s="1"/>
  <c r="O96" i="1"/>
  <c r="P95" i="1"/>
  <c r="H93" i="13" s="1"/>
  <c r="P94" i="1"/>
  <c r="H92" i="13" s="1"/>
  <c r="P91" i="1"/>
  <c r="H89" i="13" s="1"/>
  <c r="P90" i="1"/>
  <c r="H88" i="13" s="1"/>
  <c r="P87" i="1"/>
  <c r="H85" i="13" s="1"/>
  <c r="AW83" i="1"/>
  <c r="BB83" i="1" s="1"/>
  <c r="R81" i="37" s="1"/>
  <c r="Y83" i="1"/>
  <c r="Z94" i="34" s="1"/>
  <c r="Y82" i="1"/>
  <c r="Z93" i="34" s="1"/>
  <c r="AJ81" i="1"/>
  <c r="L79" i="37" s="1"/>
  <c r="P81" i="1"/>
  <c r="H79" i="13" s="1"/>
  <c r="AW81" i="1"/>
  <c r="BB81" i="1" s="1"/>
  <c r="R79" i="37" s="1"/>
  <c r="D81" i="6"/>
  <c r="AJ77" i="1"/>
  <c r="L75" i="37" s="1"/>
  <c r="Y77" i="1"/>
  <c r="BD70" i="1"/>
  <c r="T68" i="37" s="1"/>
  <c r="AB70" i="1"/>
  <c r="H68" i="37" s="1"/>
  <c r="P66" i="1"/>
  <c r="H64" i="13" s="1"/>
  <c r="AW66" i="1"/>
  <c r="BB66" i="1" s="1"/>
  <c r="R64" i="37" s="1"/>
  <c r="D66" i="6"/>
  <c r="BD65" i="1"/>
  <c r="T63" i="37" s="1"/>
  <c r="AJ65" i="1"/>
  <c r="L63" i="37" s="1"/>
  <c r="P65" i="1"/>
  <c r="H63" i="13" s="1"/>
  <c r="AT64" i="1"/>
  <c r="P62" i="37" s="1"/>
  <c r="AS63" i="1"/>
  <c r="Y59" i="1"/>
  <c r="O58" i="1"/>
  <c r="Y57" i="1"/>
  <c r="Z68" i="34" s="1"/>
  <c r="O55" i="1"/>
  <c r="BB54" i="1"/>
  <c r="R52" i="37" s="1"/>
  <c r="AT52" i="1"/>
  <c r="P50" i="37" s="1"/>
  <c r="AB52" i="1"/>
  <c r="H50" i="37" s="1"/>
  <c r="Y51" i="1"/>
  <c r="AS50" i="1"/>
  <c r="O48" i="37" s="1"/>
  <c r="O50" i="1"/>
  <c r="AY49" i="1"/>
  <c r="AX60" i="34" s="1"/>
  <c r="AT49" i="1"/>
  <c r="P47" i="37" s="1"/>
  <c r="AM49" i="1"/>
  <c r="AL60" i="34" s="1"/>
  <c r="Y49" i="1"/>
  <c r="Z60" i="34" s="1"/>
  <c r="AB48" i="1"/>
  <c r="H46" i="37" s="1"/>
  <c r="O47" i="1"/>
  <c r="BA45" i="1"/>
  <c r="BA56" i="34" s="1"/>
  <c r="AW45" i="1"/>
  <c r="AU56" i="34" s="1"/>
  <c r="AO45" i="1"/>
  <c r="AO56" i="34" s="1"/>
  <c r="AJ45" i="1"/>
  <c r="L43" i="37" s="1"/>
  <c r="Y45" i="1"/>
  <c r="Z56" i="34" s="1"/>
  <c r="O42" i="1"/>
  <c r="AT40" i="1"/>
  <c r="P38" i="37" s="1"/>
  <c r="AJ40" i="1"/>
  <c r="L38" i="37" s="1"/>
  <c r="AW39" i="1"/>
  <c r="AJ39" i="1"/>
  <c r="L37" i="37" s="1"/>
  <c r="Y39" i="1"/>
  <c r="P39" i="1"/>
  <c r="H37" i="13" s="1"/>
  <c r="P38" i="1"/>
  <c r="H36" i="13" s="1"/>
  <c r="AT36" i="1"/>
  <c r="P34" i="37" s="1"/>
  <c r="AB35" i="1"/>
  <c r="H33" i="37" s="1"/>
  <c r="P34" i="1"/>
  <c r="H32" i="13" s="1"/>
  <c r="O30" i="1"/>
  <c r="V99" i="6"/>
  <c r="AX99" i="6"/>
  <c r="AE99" i="6"/>
  <c r="N99" i="6"/>
  <c r="AE95" i="6"/>
  <c r="N95" i="6"/>
  <c r="AE93" i="6"/>
  <c r="AE88" i="6"/>
  <c r="N88" i="6"/>
  <c r="AE62" i="6"/>
  <c r="N62" i="6"/>
  <c r="V62" i="6"/>
  <c r="AE89" i="6"/>
  <c r="AE80" i="6"/>
  <c r="N80" i="6"/>
  <c r="AX80" i="6"/>
  <c r="AX95" i="6"/>
  <c r="V91" i="6"/>
  <c r="N91" i="6"/>
  <c r="AX84" i="6"/>
  <c r="N84" i="6"/>
  <c r="AE81" i="6"/>
  <c r="AE63" i="6"/>
  <c r="AX63" i="6"/>
  <c r="N63" i="6"/>
  <c r="V63" i="6"/>
  <c r="V75" i="6"/>
  <c r="N75" i="6"/>
  <c r="AX75" i="6"/>
  <c r="V72" i="6"/>
  <c r="AX72" i="6"/>
  <c r="N72" i="6"/>
  <c r="AX66" i="6"/>
  <c r="V64" i="6"/>
  <c r="AE54" i="6"/>
  <c r="AX54" i="6"/>
  <c r="AX51" i="6"/>
  <c r="N51" i="6"/>
  <c r="AE39" i="6"/>
  <c r="N39" i="6"/>
  <c r="AX39" i="6"/>
  <c r="V71" i="6"/>
  <c r="N70" i="6"/>
  <c r="AE64" i="6"/>
  <c r="N48" i="6"/>
  <c r="AE48" i="6"/>
  <c r="AX48" i="6"/>
  <c r="AE41" i="6"/>
  <c r="V41" i="6"/>
  <c r="AX41" i="6"/>
  <c r="N41" i="6"/>
  <c r="V33" i="6"/>
  <c r="N33" i="6"/>
  <c r="AE56" i="6"/>
  <c r="AE83" i="6"/>
  <c r="AX83" i="6"/>
  <c r="N83" i="6"/>
  <c r="V83" i="6"/>
  <c r="E83" i="6"/>
  <c r="AX38" i="6"/>
  <c r="AE38" i="6"/>
  <c r="N38" i="6"/>
  <c r="V38" i="6"/>
  <c r="N94" i="6"/>
  <c r="V94" i="6"/>
  <c r="AX94" i="6"/>
  <c r="AE94" i="6"/>
  <c r="AE102" i="6"/>
  <c r="V102" i="6"/>
  <c r="AX102" i="6"/>
  <c r="N102" i="6"/>
  <c r="N97" i="6"/>
  <c r="V97" i="6"/>
  <c r="AX97" i="6"/>
  <c r="AE97" i="6"/>
  <c r="AE98" i="6"/>
  <c r="V98" i="6"/>
  <c r="AX98" i="6"/>
  <c r="N101" i="6"/>
  <c r="V101" i="6"/>
  <c r="AX101" i="6"/>
  <c r="AE101" i="6"/>
  <c r="AX91" i="6"/>
  <c r="N90" i="6"/>
  <c r="V90" i="6"/>
  <c r="AX90" i="6"/>
  <c r="AE90" i="6"/>
  <c r="N78" i="6"/>
  <c r="V78" i="6"/>
  <c r="AX78" i="6"/>
  <c r="AE78" i="6"/>
  <c r="N46" i="6"/>
  <c r="V46" i="6"/>
  <c r="AX46" i="6"/>
  <c r="AE46" i="6"/>
  <c r="AX87" i="6"/>
  <c r="N86" i="6"/>
  <c r="V86" i="6"/>
  <c r="AX86" i="6"/>
  <c r="AE86" i="6"/>
  <c r="N82" i="6"/>
  <c r="V82" i="6"/>
  <c r="AX82" i="6"/>
  <c r="AE82" i="6"/>
  <c r="N69" i="6"/>
  <c r="V69" i="6"/>
  <c r="AX69" i="6"/>
  <c r="AE69" i="6"/>
  <c r="N61" i="6"/>
  <c r="V61" i="6"/>
  <c r="AX61" i="6"/>
  <c r="AE61" i="6"/>
  <c r="V55" i="6"/>
  <c r="AE55" i="6"/>
  <c r="AX93" i="6"/>
  <c r="V93" i="6"/>
  <c r="AX89" i="6"/>
  <c r="V89" i="6"/>
  <c r="AX85" i="6"/>
  <c r="V85" i="6"/>
  <c r="AX81" i="6"/>
  <c r="V81" i="6"/>
  <c r="AX77" i="6"/>
  <c r="V77" i="6"/>
  <c r="AE75" i="6"/>
  <c r="AX70" i="6"/>
  <c r="N66" i="6"/>
  <c r="AX62" i="6"/>
  <c r="N57" i="6"/>
  <c r="V57" i="6"/>
  <c r="AX57" i="6"/>
  <c r="AE57" i="6"/>
  <c r="AX55" i="6"/>
  <c r="N73" i="6"/>
  <c r="V73" i="6"/>
  <c r="AX73" i="6"/>
  <c r="N65" i="6"/>
  <c r="V65" i="6"/>
  <c r="AX65" i="6"/>
  <c r="AE65" i="6"/>
  <c r="N55" i="6"/>
  <c r="V51" i="6"/>
  <c r="AE51" i="6"/>
  <c r="V56" i="6"/>
  <c r="AE47" i="6"/>
  <c r="V47" i="6"/>
  <c r="AX47" i="6"/>
  <c r="AE43" i="6"/>
  <c r="AX43" i="6"/>
  <c r="N53" i="6"/>
  <c r="V53" i="6"/>
  <c r="AX53" i="6"/>
  <c r="N49" i="6"/>
  <c r="V49" i="6"/>
  <c r="AX49" i="6"/>
  <c r="N43" i="6"/>
  <c r="N42" i="6"/>
  <c r="V42" i="6"/>
  <c r="AX42" i="6"/>
  <c r="AE42" i="6"/>
  <c r="N32" i="6"/>
  <c r="V32" i="6"/>
  <c r="AX32" i="6"/>
  <c r="AE32" i="6"/>
  <c r="N40" i="6"/>
  <c r="V40" i="6"/>
  <c r="AX40" i="6"/>
  <c r="N36" i="6"/>
  <c r="V36" i="6"/>
  <c r="AX36" i="6"/>
  <c r="N34" i="6"/>
  <c r="V34" i="6"/>
  <c r="AX34" i="6"/>
  <c r="N30" i="6"/>
  <c r="V30" i="6"/>
  <c r="AX30" i="6"/>
  <c r="AE30" i="6"/>
  <c r="AE40" i="6"/>
  <c r="AE36" i="6"/>
  <c r="AH103" i="1"/>
  <c r="J101" i="37" s="1"/>
  <c r="AI72" i="1"/>
  <c r="K70" i="37" s="1"/>
  <c r="AI91" i="1"/>
  <c r="K89" i="37" s="1"/>
  <c r="AH52" i="1"/>
  <c r="J50" i="37" s="1"/>
  <c r="AI102" i="1"/>
  <c r="K100" i="37" s="1"/>
  <c r="AH92" i="1"/>
  <c r="J90" i="37" s="1"/>
  <c r="AH72" i="1"/>
  <c r="J70" i="37" s="1"/>
  <c r="AI58" i="1"/>
  <c r="K56" i="37" s="1"/>
  <c r="AI48" i="1"/>
  <c r="K46" i="37" s="1"/>
  <c r="AH34" i="1"/>
  <c r="J32" i="37" s="1"/>
  <c r="AI81" i="1"/>
  <c r="K79" i="37" s="1"/>
  <c r="AH81" i="1"/>
  <c r="J79" i="37" s="1"/>
  <c r="AI32" i="1"/>
  <c r="K30" i="37" s="1"/>
  <c r="AI70" i="1"/>
  <c r="K68" i="37" s="1"/>
  <c r="AH54" i="1"/>
  <c r="J52" i="37" s="1"/>
  <c r="AI71" i="1"/>
  <c r="K69" i="37" s="1"/>
  <c r="AI38" i="1"/>
  <c r="K36" i="37" s="1"/>
  <c r="AH58" i="1"/>
  <c r="J56" i="37" s="1"/>
  <c r="AH50" i="1"/>
  <c r="J48" i="37" s="1"/>
  <c r="AI93" i="1"/>
  <c r="K91" i="37" s="1"/>
  <c r="AH38" i="1"/>
  <c r="J36" i="37" s="1"/>
  <c r="AH71" i="1"/>
  <c r="J69" i="37" s="1"/>
  <c r="AI37" i="1"/>
  <c r="K35" i="37" s="1"/>
  <c r="AH70" i="1"/>
  <c r="J68" i="37" s="1"/>
  <c r="AI52" i="1"/>
  <c r="K50" i="37" s="1"/>
  <c r="AI54" i="1"/>
  <c r="K52" i="37" s="1"/>
  <c r="AH93" i="1"/>
  <c r="J91" i="37" s="1"/>
  <c r="AI43" i="1"/>
  <c r="K41" i="37" s="1"/>
  <c r="AI45" i="1"/>
  <c r="K43" i="37" s="1"/>
  <c r="AH45" i="1"/>
  <c r="J43" i="37" s="1"/>
  <c r="AI69" i="1"/>
  <c r="K67" i="37" s="1"/>
  <c r="AI103" i="1"/>
  <c r="K101" i="37" s="1"/>
  <c r="AI85" i="1"/>
  <c r="K83" i="37" s="1"/>
  <c r="AI47" i="1"/>
  <c r="K45" i="37" s="1"/>
  <c r="AI92" i="1"/>
  <c r="K90" i="37" s="1"/>
  <c r="AH47" i="1"/>
  <c r="J45" i="37" s="1"/>
  <c r="AI49" i="1"/>
  <c r="K47" i="37" s="1"/>
  <c r="M29" i="1"/>
  <c r="AI100" i="1"/>
  <c r="K98" i="37" s="1"/>
  <c r="AI63" i="1"/>
  <c r="K61" i="37" s="1"/>
  <c r="AH85" i="1"/>
  <c r="J83" i="37" s="1"/>
  <c r="AI96" i="1"/>
  <c r="K94" i="37" s="1"/>
  <c r="AH63" i="1"/>
  <c r="J61" i="37" s="1"/>
  <c r="AI84" i="1"/>
  <c r="K82" i="37" s="1"/>
  <c r="AH49" i="1"/>
  <c r="J47" i="37" s="1"/>
  <c r="AH90" i="1"/>
  <c r="J88" i="37" s="1"/>
  <c r="AH84" i="1"/>
  <c r="J82" i="37" s="1"/>
  <c r="AI74" i="1"/>
  <c r="K72" i="37" s="1"/>
  <c r="AI68" i="1"/>
  <c r="K66" i="37" s="1"/>
  <c r="AH99" i="1"/>
  <c r="J97" i="37" s="1"/>
  <c r="AI95" i="1"/>
  <c r="K93" i="37" s="1"/>
  <c r="AI94" i="1"/>
  <c r="K92" i="37" s="1"/>
  <c r="AH76" i="1"/>
  <c r="J74" i="37" s="1"/>
  <c r="Z42" i="1"/>
  <c r="G40" i="37" s="1"/>
  <c r="AI46" i="1"/>
  <c r="K44" i="37" s="1"/>
  <c r="Z45" i="1"/>
  <c r="G43" i="37" s="1"/>
  <c r="Z58" i="1"/>
  <c r="G56" i="37" s="1"/>
  <c r="R47" i="1"/>
  <c r="D45" i="37" s="1"/>
  <c r="Z90" i="1"/>
  <c r="G88" i="37" s="1"/>
  <c r="Z88" i="1"/>
  <c r="G86" i="37" s="1"/>
  <c r="Z87" i="1"/>
  <c r="G85" i="37" s="1"/>
  <c r="R84" i="1"/>
  <c r="D82" i="37" s="1"/>
  <c r="AI97" i="1"/>
  <c r="K95" i="37" s="1"/>
  <c r="AI67" i="1"/>
  <c r="K65" i="37" s="1"/>
  <c r="AI80" i="1"/>
  <c r="K78" i="37" s="1"/>
  <c r="AI76" i="1"/>
  <c r="K74" i="37" s="1"/>
  <c r="R69" i="1"/>
  <c r="D67" i="37" s="1"/>
  <c r="Z68" i="1"/>
  <c r="G66" i="37" s="1"/>
  <c r="Z64" i="1"/>
  <c r="G62" i="37" s="1"/>
  <c r="AH100" i="1"/>
  <c r="J98" i="37" s="1"/>
  <c r="AH67" i="1"/>
  <c r="J65" i="37" s="1"/>
  <c r="Z60" i="1"/>
  <c r="G58" i="37" s="1"/>
  <c r="AH101" i="1"/>
  <c r="J99" i="37" s="1"/>
  <c r="AH97" i="1"/>
  <c r="J95" i="37" s="1"/>
  <c r="AH94" i="1"/>
  <c r="J92" i="37" s="1"/>
  <c r="AH60" i="1"/>
  <c r="J58" i="37" s="1"/>
  <c r="AH55" i="1"/>
  <c r="J53" i="37" s="1"/>
  <c r="AH39" i="1"/>
  <c r="J37" i="37" s="1"/>
  <c r="AH82" i="1"/>
  <c r="J80" i="37" s="1"/>
  <c r="Z82" i="1"/>
  <c r="G80" i="37" s="1"/>
  <c r="AI53" i="1"/>
  <c r="K51" i="37" s="1"/>
  <c r="Z75" i="1"/>
  <c r="G73" i="37" s="1"/>
  <c r="R68" i="1"/>
  <c r="D66" i="37" s="1"/>
  <c r="AI77" i="1"/>
  <c r="K75" i="37" s="1"/>
  <c r="AH65" i="1"/>
  <c r="J63" i="37" s="1"/>
  <c r="R83" i="1"/>
  <c r="D81" i="37" s="1"/>
  <c r="AH77" i="1"/>
  <c r="J75" i="37" s="1"/>
  <c r="AH46" i="1"/>
  <c r="J44" i="37" s="1"/>
  <c r="AI66" i="1"/>
  <c r="K64" i="37" s="1"/>
  <c r="AH62" i="1"/>
  <c r="J60" i="37" s="1"/>
  <c r="AH53" i="1"/>
  <c r="J51" i="37" s="1"/>
  <c r="AI98" i="1"/>
  <c r="K96" i="37" s="1"/>
  <c r="R98" i="1"/>
  <c r="D96" i="37" s="1"/>
  <c r="Z94" i="1"/>
  <c r="G92" i="37" s="1"/>
  <c r="R91" i="1"/>
  <c r="D89" i="37" s="1"/>
  <c r="AI86" i="1"/>
  <c r="K84" i="37" s="1"/>
  <c r="R86" i="1"/>
  <c r="D84" i="37" s="1"/>
  <c r="Z84" i="1"/>
  <c r="G82" i="37" s="1"/>
  <c r="AI83" i="1"/>
  <c r="K81" i="37" s="1"/>
  <c r="AH75" i="1"/>
  <c r="J73" i="37" s="1"/>
  <c r="R103" i="1"/>
  <c r="D101" i="37" s="1"/>
  <c r="Z99" i="1"/>
  <c r="G97" i="37" s="1"/>
  <c r="M46" i="1"/>
  <c r="AI79" i="1"/>
  <c r="K77" i="37" s="1"/>
  <c r="AI82" i="1"/>
  <c r="K80" i="37" s="1"/>
  <c r="AH79" i="1"/>
  <c r="J77" i="37" s="1"/>
  <c r="R75" i="1"/>
  <c r="D73" i="37" s="1"/>
  <c r="Z74" i="1"/>
  <c r="G72" i="37" s="1"/>
  <c r="R74" i="1"/>
  <c r="D72" i="37" s="1"/>
  <c r="Z100" i="1"/>
  <c r="G98" i="37" s="1"/>
  <c r="AH98" i="1"/>
  <c r="J96" i="37" s="1"/>
  <c r="R82" i="1"/>
  <c r="D80" i="37" s="1"/>
  <c r="AI57" i="1"/>
  <c r="K55" i="37" s="1"/>
  <c r="R81" i="1"/>
  <c r="D79" i="37" s="1"/>
  <c r="Z76" i="1"/>
  <c r="G74" i="37" s="1"/>
  <c r="AH44" i="1"/>
  <c r="J42" i="37" s="1"/>
  <c r="AI101" i="1"/>
  <c r="K99" i="37" s="1"/>
  <c r="Z91" i="1"/>
  <c r="G89" i="37" s="1"/>
  <c r="R90" i="1"/>
  <c r="D88" i="37" s="1"/>
  <c r="R54" i="1"/>
  <c r="D52" i="37" s="1"/>
  <c r="R50" i="1"/>
  <c r="D48" i="37" s="1"/>
  <c r="Z47" i="1"/>
  <c r="G45" i="37" s="1"/>
  <c r="Z80" i="1"/>
  <c r="G78" i="37" s="1"/>
  <c r="Z73" i="1"/>
  <c r="G71" i="37" s="1"/>
  <c r="Z72" i="1"/>
  <c r="G70" i="37" s="1"/>
  <c r="R66" i="1"/>
  <c r="D64" i="37" s="1"/>
  <c r="R61" i="1"/>
  <c r="D59" i="37" s="1"/>
  <c r="R55" i="1"/>
  <c r="D53" i="37" s="1"/>
  <c r="AI40" i="1"/>
  <c r="K38" i="37" s="1"/>
  <c r="R77" i="1"/>
  <c r="D75" i="37" s="1"/>
  <c r="R76" i="1"/>
  <c r="D74" i="37" s="1"/>
  <c r="R70" i="1"/>
  <c r="D68" i="37" s="1"/>
  <c r="R65" i="1"/>
  <c r="D63" i="37" s="1"/>
  <c r="R62" i="1"/>
  <c r="D60" i="37" s="1"/>
  <c r="F84" i="12"/>
  <c r="E95" i="34" s="1"/>
  <c r="R88" i="1"/>
  <c r="D86" i="37" s="1"/>
  <c r="Z83" i="1"/>
  <c r="G81" i="37" s="1"/>
  <c r="N56" i="1"/>
  <c r="N40" i="1"/>
  <c r="F90" i="12"/>
  <c r="E101" i="34" s="1"/>
  <c r="R46" i="1"/>
  <c r="D44" i="37" s="1"/>
  <c r="R45" i="1"/>
  <c r="D43" i="37" s="1"/>
  <c r="Z37" i="1"/>
  <c r="G35" i="37" s="1"/>
  <c r="AI89" i="1"/>
  <c r="K87" i="37" s="1"/>
  <c r="AI88" i="1"/>
  <c r="K86" i="37" s="1"/>
  <c r="AI87" i="1"/>
  <c r="K85" i="37" s="1"/>
  <c r="R80" i="1"/>
  <c r="D78" i="37" s="1"/>
  <c r="Z79" i="1"/>
  <c r="G77" i="37" s="1"/>
  <c r="Z56" i="1"/>
  <c r="G54" i="37" s="1"/>
  <c r="Z54" i="1"/>
  <c r="G52" i="37" s="1"/>
  <c r="Z50" i="1"/>
  <c r="G48" i="37" s="1"/>
  <c r="N94" i="1"/>
  <c r="N57" i="1"/>
  <c r="AI99" i="1"/>
  <c r="K97" i="37" s="1"/>
  <c r="AH86" i="1"/>
  <c r="J84" i="37" s="1"/>
  <c r="AI41" i="1"/>
  <c r="K39" i="37" s="1"/>
  <c r="R58" i="1"/>
  <c r="D56" i="37" s="1"/>
  <c r="R57" i="1"/>
  <c r="D55" i="37" s="1"/>
  <c r="Z52" i="1"/>
  <c r="G50" i="37" s="1"/>
  <c r="Z48" i="1"/>
  <c r="G46" i="37" s="1"/>
  <c r="R44" i="1"/>
  <c r="D42" i="37" s="1"/>
  <c r="R40" i="1"/>
  <c r="D38" i="37" s="1"/>
  <c r="R60" i="1"/>
  <c r="D58" i="37" s="1"/>
  <c r="AH89" i="1"/>
  <c r="J87" i="37" s="1"/>
  <c r="AI61" i="1"/>
  <c r="K59" i="37" s="1"/>
  <c r="N51" i="1"/>
  <c r="M41" i="1"/>
  <c r="M55" i="1"/>
  <c r="M52" i="1"/>
  <c r="M64" i="1"/>
  <c r="M61" i="1"/>
  <c r="M59" i="1"/>
  <c r="Z85" i="1"/>
  <c r="G83" i="37" s="1"/>
  <c r="Z65" i="1"/>
  <c r="G63" i="37" s="1"/>
  <c r="Z92" i="1"/>
  <c r="G90" i="37" s="1"/>
  <c r="Z38" i="1"/>
  <c r="G36" i="37" s="1"/>
  <c r="Z34" i="1"/>
  <c r="G32" i="37" s="1"/>
  <c r="R99" i="1"/>
  <c r="D97" i="37" s="1"/>
  <c r="AI64" i="1"/>
  <c r="K62" i="37" s="1"/>
  <c r="AI36" i="1"/>
  <c r="K34" i="37" s="1"/>
  <c r="Z36" i="1"/>
  <c r="G34" i="37" s="1"/>
  <c r="R35" i="1"/>
  <c r="D33" i="37" s="1"/>
  <c r="AI73" i="1"/>
  <c r="K71" i="37" s="1"/>
  <c r="R71" i="1"/>
  <c r="D69" i="37" s="1"/>
  <c r="Z69" i="1"/>
  <c r="G67" i="37" s="1"/>
  <c r="R48" i="1"/>
  <c r="D46" i="37" s="1"/>
  <c r="AI42" i="1"/>
  <c r="K40" i="37" s="1"/>
  <c r="N87" i="1"/>
  <c r="M82" i="1"/>
  <c r="M65" i="1"/>
  <c r="M60" i="1"/>
  <c r="M58" i="1"/>
  <c r="M57" i="1"/>
  <c r="N53" i="1"/>
  <c r="N50" i="1"/>
  <c r="M34" i="1"/>
  <c r="M56" i="1"/>
  <c r="N93" i="1"/>
  <c r="N90" i="1"/>
  <c r="N83" i="1"/>
  <c r="N82" i="1"/>
  <c r="M76" i="1"/>
  <c r="N75" i="1"/>
  <c r="N65" i="1"/>
  <c r="Z96" i="1"/>
  <c r="G94" i="37" s="1"/>
  <c r="Z93" i="1"/>
  <c r="G91" i="37" s="1"/>
  <c r="AI78" i="1"/>
  <c r="K76" i="37" s="1"/>
  <c r="R78" i="1"/>
  <c r="D76" i="37" s="1"/>
  <c r="AI59" i="1"/>
  <c r="K57" i="37" s="1"/>
  <c r="Z59" i="1"/>
  <c r="G57" i="37" s="1"/>
  <c r="R56" i="1"/>
  <c r="D54" i="37" s="1"/>
  <c r="AI55" i="1"/>
  <c r="K53" i="37" s="1"/>
  <c r="R33" i="1"/>
  <c r="D31" i="37" s="1"/>
  <c r="N101" i="1"/>
  <c r="R97" i="1"/>
  <c r="D95" i="37" s="1"/>
  <c r="Z95" i="1"/>
  <c r="G93" i="37" s="1"/>
  <c r="AI90" i="1"/>
  <c r="K88" i="37" s="1"/>
  <c r="N55" i="1"/>
  <c r="R51" i="1"/>
  <c r="D49" i="37" s="1"/>
  <c r="Z102" i="1"/>
  <c r="G100" i="37" s="1"/>
  <c r="Z55" i="1"/>
  <c r="G53" i="37" s="1"/>
  <c r="Z53" i="1"/>
  <c r="G51" i="37" s="1"/>
  <c r="F86" i="12"/>
  <c r="E97" i="34" s="1"/>
  <c r="F96" i="12"/>
  <c r="E107" i="34" s="1"/>
  <c r="F41" i="12"/>
  <c r="E52" i="34" s="1"/>
  <c r="F36" i="12"/>
  <c r="E47" i="34" s="1"/>
  <c r="F55" i="12"/>
  <c r="E66" i="34" s="1"/>
  <c r="M96" i="1"/>
  <c r="M80" i="1"/>
  <c r="N71" i="1"/>
  <c r="N67" i="1"/>
  <c r="N62" i="1"/>
  <c r="N59" i="1"/>
  <c r="M54" i="1"/>
  <c r="M49" i="1"/>
  <c r="M48" i="1"/>
  <c r="M39" i="1"/>
  <c r="N35" i="1"/>
  <c r="N97" i="1"/>
  <c r="M93" i="1"/>
  <c r="M85" i="1"/>
  <c r="M45" i="1"/>
  <c r="M31" i="1"/>
  <c r="M95" i="1"/>
  <c r="M70" i="1"/>
  <c r="N68" i="1"/>
  <c r="N64" i="1"/>
  <c r="N60" i="1"/>
  <c r="N58" i="1"/>
  <c r="N54" i="1"/>
  <c r="N52" i="1"/>
  <c r="N48" i="1"/>
  <c r="N46" i="1"/>
  <c r="N42" i="1"/>
  <c r="N39" i="1"/>
  <c r="M38" i="1"/>
  <c r="AI60" i="1"/>
  <c r="K58" i="37" s="1"/>
  <c r="R49" i="1"/>
  <c r="D47" i="37" s="1"/>
  <c r="AH41" i="1"/>
  <c r="J39" i="37" s="1"/>
  <c r="R41" i="1"/>
  <c r="D39" i="37" s="1"/>
  <c r="N32" i="1"/>
  <c r="AI65" i="1"/>
  <c r="K63" i="37" s="1"/>
  <c r="R96" i="1"/>
  <c r="D94" i="37" s="1"/>
  <c r="M62" i="1"/>
  <c r="AH61" i="1"/>
  <c r="J59" i="37" s="1"/>
  <c r="F98" i="12"/>
  <c r="E109" i="34" s="1"/>
  <c r="F68" i="12"/>
  <c r="E79" i="34" s="1"/>
  <c r="F43" i="12"/>
  <c r="E54" i="34" s="1"/>
  <c r="M100" i="1"/>
  <c r="M99" i="1"/>
  <c r="N98" i="1"/>
  <c r="N89" i="1"/>
  <c r="M88" i="1"/>
  <c r="M86" i="1"/>
  <c r="N79" i="1"/>
  <c r="M78" i="1"/>
  <c r="M74" i="1"/>
  <c r="N73" i="1"/>
  <c r="N72" i="1"/>
  <c r="M66" i="1"/>
  <c r="N61" i="1"/>
  <c r="M53" i="1"/>
  <c r="M51" i="1"/>
  <c r="M50" i="1"/>
  <c r="N49" i="1"/>
  <c r="N45" i="1"/>
  <c r="M44" i="1"/>
  <c r="M42" i="1"/>
  <c r="M36" i="1"/>
  <c r="N100" i="1"/>
  <c r="M98" i="1"/>
  <c r="M91" i="1"/>
  <c r="M89" i="1"/>
  <c r="M87" i="1"/>
  <c r="N86" i="1"/>
  <c r="N78" i="1"/>
  <c r="N74" i="1"/>
  <c r="N66" i="1"/>
  <c r="N63" i="1"/>
  <c r="M47" i="1"/>
  <c r="N36" i="1"/>
  <c r="M30" i="1"/>
  <c r="F57" i="12"/>
  <c r="E68" i="34" s="1"/>
  <c r="F94" i="12"/>
  <c r="E105" i="34" s="1"/>
  <c r="F60" i="12"/>
  <c r="E71" i="34" s="1"/>
  <c r="F35" i="12"/>
  <c r="E46" i="34" s="1"/>
  <c r="M103" i="1"/>
  <c r="M101" i="1"/>
  <c r="N99" i="1"/>
  <c r="M97" i="1"/>
  <c r="N95" i="1"/>
  <c r="M94" i="1"/>
  <c r="N92" i="1"/>
  <c r="N91" i="1"/>
  <c r="M90" i="1"/>
  <c r="N84" i="1"/>
  <c r="N81" i="1"/>
  <c r="M79" i="1"/>
  <c r="N77" i="1"/>
  <c r="N76" i="1"/>
  <c r="M75" i="1"/>
  <c r="M72" i="1"/>
  <c r="N44" i="1"/>
  <c r="M43" i="1"/>
  <c r="M40" i="1"/>
  <c r="M37" i="1"/>
  <c r="M35" i="1"/>
  <c r="M33" i="1"/>
  <c r="M32" i="1"/>
  <c r="N31" i="1"/>
  <c r="N85" i="1"/>
  <c r="M73" i="1"/>
  <c r="M71" i="1"/>
  <c r="N70" i="1"/>
  <c r="M63" i="1"/>
  <c r="N43" i="1"/>
  <c r="N103" i="1"/>
  <c r="M102" i="1"/>
  <c r="M92" i="1"/>
  <c r="M84" i="1"/>
  <c r="M83" i="1"/>
  <c r="M81" i="1"/>
  <c r="M77" i="1"/>
  <c r="M69" i="1"/>
  <c r="M68" i="1"/>
  <c r="M67" i="1"/>
  <c r="N47" i="1"/>
  <c r="AH83" i="1"/>
  <c r="J81" i="37" s="1"/>
  <c r="AH78" i="1"/>
  <c r="J76" i="37" s="1"/>
  <c r="AH73" i="1"/>
  <c r="J71" i="37" s="1"/>
  <c r="AH59" i="1"/>
  <c r="J57" i="37" s="1"/>
  <c r="AH40" i="1"/>
  <c r="J38" i="37" s="1"/>
  <c r="F102" i="12"/>
  <c r="E113" i="34" s="1"/>
  <c r="F79" i="12"/>
  <c r="E90" i="34" s="1"/>
  <c r="AM96" i="1"/>
  <c r="AL107" i="34" s="1"/>
  <c r="AY96" i="1"/>
  <c r="BC96" i="1" s="1"/>
  <c r="S94" i="37" s="1"/>
  <c r="AW96" i="1"/>
  <c r="AO96" i="1"/>
  <c r="Y96" i="1"/>
  <c r="AB96" i="1" s="1"/>
  <c r="H94" i="37" s="1"/>
  <c r="AM69" i="1"/>
  <c r="AL80" i="34" s="1"/>
  <c r="AY69" i="1"/>
  <c r="Y69" i="1"/>
  <c r="Z80" i="34" s="1"/>
  <c r="BA69" i="1"/>
  <c r="BA80" i="34" s="1"/>
  <c r="AW69" i="1"/>
  <c r="AU80" i="34" s="1"/>
  <c r="AO69" i="1"/>
  <c r="AO80" i="34" s="1"/>
  <c r="AM102" i="1"/>
  <c r="AL113" i="34" s="1"/>
  <c r="AY102" i="1"/>
  <c r="Y102" i="1"/>
  <c r="Z113" i="34" s="1"/>
  <c r="BA102" i="1"/>
  <c r="BA113" i="34" s="1"/>
  <c r="AM101" i="1"/>
  <c r="AR101" i="1" s="1"/>
  <c r="N99" i="37" s="1"/>
  <c r="AY101" i="1"/>
  <c r="Y101" i="1"/>
  <c r="BA101" i="1"/>
  <c r="BA112" i="34" s="1"/>
  <c r="AW101" i="1"/>
  <c r="AM99" i="1"/>
  <c r="AL110" i="34" s="1"/>
  <c r="AY99" i="1"/>
  <c r="BC99" i="1" s="1"/>
  <c r="S97" i="37" s="1"/>
  <c r="AO99" i="1"/>
  <c r="N96" i="1"/>
  <c r="BA92" i="1"/>
  <c r="BD92" i="1" s="1"/>
  <c r="T90" i="37" s="1"/>
  <c r="AM88" i="1"/>
  <c r="AL99" i="34" s="1"/>
  <c r="AY88" i="1"/>
  <c r="BC88" i="1" s="1"/>
  <c r="S86" i="37" s="1"/>
  <c r="AW88" i="1"/>
  <c r="BB88" i="1" s="1"/>
  <c r="R86" i="37" s="1"/>
  <c r="AO88" i="1"/>
  <c r="BA84" i="1"/>
  <c r="AM80" i="1"/>
  <c r="AL91" i="34" s="1"/>
  <c r="AY80" i="1"/>
  <c r="AW80" i="1"/>
  <c r="AO80" i="1"/>
  <c r="AS80" i="1" s="1"/>
  <c r="O78" i="37" s="1"/>
  <c r="AO102" i="1"/>
  <c r="N102" i="1"/>
  <c r="AW99" i="1"/>
  <c r="Y99" i="1"/>
  <c r="Z110" i="34" s="1"/>
  <c r="AM95" i="1"/>
  <c r="AL106" i="34" s="1"/>
  <c r="AY95" i="1"/>
  <c r="BC95" i="1" s="1"/>
  <c r="S93" i="37" s="1"/>
  <c r="AO95" i="1"/>
  <c r="N88" i="1"/>
  <c r="N80" i="1"/>
  <c r="AM92" i="1"/>
  <c r="AL103" i="34" s="1"/>
  <c r="AY92" i="1"/>
  <c r="BC92" i="1" s="1"/>
  <c r="S90" i="37" s="1"/>
  <c r="AW92" i="1"/>
  <c r="AO92" i="1"/>
  <c r="AM84" i="1"/>
  <c r="AL95" i="34" s="1"/>
  <c r="AY84" i="1"/>
  <c r="BC84" i="1" s="1"/>
  <c r="S82" i="37" s="1"/>
  <c r="AW84" i="1"/>
  <c r="AO84" i="1"/>
  <c r="AM68" i="1"/>
  <c r="AR68" i="1" s="1"/>
  <c r="N66" i="37" s="1"/>
  <c r="AY68" i="1"/>
  <c r="BC68" i="1" s="1"/>
  <c r="S66" i="37" s="1"/>
  <c r="Y68" i="1"/>
  <c r="Z79" i="34" s="1"/>
  <c r="BA68" i="1"/>
  <c r="BA79" i="34" s="1"/>
  <c r="AW68" i="1"/>
  <c r="BB68" i="1" s="1"/>
  <c r="R66" i="37" s="1"/>
  <c r="AM91" i="1"/>
  <c r="AL102" i="34" s="1"/>
  <c r="AY91" i="1"/>
  <c r="BC91" i="1" s="1"/>
  <c r="S89" i="37" s="1"/>
  <c r="AM87" i="1"/>
  <c r="AL98" i="34" s="1"/>
  <c r="AY87" i="1"/>
  <c r="AM83" i="1"/>
  <c r="AL94" i="34" s="1"/>
  <c r="AY83" i="1"/>
  <c r="BC83" i="1" s="1"/>
  <c r="S81" i="37" s="1"/>
  <c r="AM79" i="1"/>
  <c r="AL90" i="34" s="1"/>
  <c r="AY79" i="1"/>
  <c r="BC79" i="1" s="1"/>
  <c r="S77" i="37" s="1"/>
  <c r="N69" i="1"/>
  <c r="P29" i="1"/>
  <c r="H27" i="13" s="1"/>
  <c r="AM29" i="1"/>
  <c r="AL40" i="34" s="1"/>
  <c r="AY29" i="1"/>
  <c r="Y29" i="1"/>
  <c r="Z40" i="34" s="1"/>
  <c r="BA29" i="1"/>
  <c r="BA40" i="34" s="1"/>
  <c r="AW29" i="1"/>
  <c r="AU40" i="34" s="1"/>
  <c r="AO29" i="1"/>
  <c r="AO40" i="34" s="1"/>
  <c r="AM100" i="1"/>
  <c r="AY100" i="1"/>
  <c r="AM98" i="1"/>
  <c r="AL109" i="34" s="1"/>
  <c r="AY98" i="1"/>
  <c r="AM94" i="1"/>
  <c r="AL105" i="34" s="1"/>
  <c r="AY94" i="1"/>
  <c r="AM90" i="1"/>
  <c r="AL101" i="34" s="1"/>
  <c r="AY90" i="1"/>
  <c r="AM86" i="1"/>
  <c r="AL97" i="34" s="1"/>
  <c r="AY86" i="1"/>
  <c r="AM82" i="1"/>
  <c r="AL93" i="34" s="1"/>
  <c r="AY82" i="1"/>
  <c r="AM78" i="1"/>
  <c r="AL89" i="34" s="1"/>
  <c r="AY78" i="1"/>
  <c r="Y76" i="1"/>
  <c r="AM76" i="1"/>
  <c r="AL87" i="34" s="1"/>
  <c r="AY76" i="1"/>
  <c r="AB65" i="1"/>
  <c r="H63" i="37" s="1"/>
  <c r="AT62" i="1"/>
  <c r="P60" i="37" s="1"/>
  <c r="O53" i="1"/>
  <c r="AY46" i="1"/>
  <c r="BC46" i="1" s="1"/>
  <c r="S44" i="37" s="1"/>
  <c r="Y46" i="1"/>
  <c r="Z57" i="34" s="1"/>
  <c r="AM46" i="1"/>
  <c r="AR46" i="1" s="1"/>
  <c r="N44" i="37" s="1"/>
  <c r="AW46" i="1"/>
  <c r="AU57" i="34" s="1"/>
  <c r="AO46" i="1"/>
  <c r="AO57" i="34" s="1"/>
  <c r="AM37" i="1"/>
  <c r="AL48" i="34" s="1"/>
  <c r="AY37" i="1"/>
  <c r="Y37" i="1"/>
  <c r="Z48" i="34" s="1"/>
  <c r="BA37" i="1"/>
  <c r="BA48" i="34" s="1"/>
  <c r="AW37" i="1"/>
  <c r="AU48" i="34" s="1"/>
  <c r="AO37" i="1"/>
  <c r="AO48" i="34" s="1"/>
  <c r="AM34" i="1"/>
  <c r="AL45" i="34" s="1"/>
  <c r="AY34" i="1"/>
  <c r="BC34" i="1" s="1"/>
  <c r="S32" i="37" s="1"/>
  <c r="Y34" i="1"/>
  <c r="Z45" i="34" s="1"/>
  <c r="BA34" i="1"/>
  <c r="BA45" i="34" s="1"/>
  <c r="AW34" i="1"/>
  <c r="AU45" i="34" s="1"/>
  <c r="AO34" i="1"/>
  <c r="AO45" i="34" s="1"/>
  <c r="AM103" i="1"/>
  <c r="AL114" i="34" s="1"/>
  <c r="AY103" i="1"/>
  <c r="AM97" i="1"/>
  <c r="AL108" i="34" s="1"/>
  <c r="AY97" i="1"/>
  <c r="AM93" i="1"/>
  <c r="AL104" i="34" s="1"/>
  <c r="AY93" i="1"/>
  <c r="AO91" i="1"/>
  <c r="AM89" i="1"/>
  <c r="AL100" i="34" s="1"/>
  <c r="AY89" i="1"/>
  <c r="AO87" i="1"/>
  <c r="AM85" i="1"/>
  <c r="AL96" i="34" s="1"/>
  <c r="AY85" i="1"/>
  <c r="AO83" i="1"/>
  <c r="AM81" i="1"/>
  <c r="AL92" i="34" s="1"/>
  <c r="AY81" i="1"/>
  <c r="AO79" i="1"/>
  <c r="AM77" i="1"/>
  <c r="AL88" i="34" s="1"/>
  <c r="AY77" i="1"/>
  <c r="AM73" i="1"/>
  <c r="AL84" i="34" s="1"/>
  <c r="AY73" i="1"/>
  <c r="Y73" i="1"/>
  <c r="Z84" i="34" s="1"/>
  <c r="BA73" i="1"/>
  <c r="BA84" i="34" s="1"/>
  <c r="AM72" i="1"/>
  <c r="AY72" i="1"/>
  <c r="Y72" i="1"/>
  <c r="BA72" i="1"/>
  <c r="AW72" i="1"/>
  <c r="AM65" i="1"/>
  <c r="AL76" i="34" s="1"/>
  <c r="AY65" i="1"/>
  <c r="BC65" i="1" s="1"/>
  <c r="S63" i="37" s="1"/>
  <c r="AW65" i="1"/>
  <c r="AO65" i="1"/>
  <c r="AM75" i="1"/>
  <c r="AY75" i="1"/>
  <c r="AM71" i="1"/>
  <c r="AY71" i="1"/>
  <c r="AM67" i="1"/>
  <c r="AL78" i="34" s="1"/>
  <c r="AY67" i="1"/>
  <c r="O49" i="1"/>
  <c r="AM74" i="1"/>
  <c r="AY74" i="1"/>
  <c r="AM70" i="1"/>
  <c r="AY70" i="1"/>
  <c r="AM66" i="1"/>
  <c r="AL77" i="34" s="1"/>
  <c r="AY66" i="1"/>
  <c r="O63" i="1"/>
  <c r="O60" i="1"/>
  <c r="O56" i="1"/>
  <c r="O52" i="1"/>
  <c r="O48" i="1"/>
  <c r="AT45" i="1"/>
  <c r="P43" i="37" s="1"/>
  <c r="AM38" i="1"/>
  <c r="AL49" i="34" s="1"/>
  <c r="AY38" i="1"/>
  <c r="Y38" i="1"/>
  <c r="Z49" i="34" s="1"/>
  <c r="BA38" i="1"/>
  <c r="BA49" i="34" s="1"/>
  <c r="AW38" i="1"/>
  <c r="AU49" i="34" s="1"/>
  <c r="AO38" i="1"/>
  <c r="AO49" i="34" s="1"/>
  <c r="AM33" i="1"/>
  <c r="AL44" i="34" s="1"/>
  <c r="AY33" i="1"/>
  <c r="Y33" i="1"/>
  <c r="Z44" i="34" s="1"/>
  <c r="BA33" i="1"/>
  <c r="BA44" i="34" s="1"/>
  <c r="AW33" i="1"/>
  <c r="AU44" i="34" s="1"/>
  <c r="AM30" i="1"/>
  <c r="AL41" i="34" s="1"/>
  <c r="AY30" i="1"/>
  <c r="BC30" i="1" s="1"/>
  <c r="S28" i="37" s="1"/>
  <c r="Y30" i="1"/>
  <c r="Z41" i="34" s="1"/>
  <c r="BA30" i="1"/>
  <c r="BA41" i="34" s="1"/>
  <c r="AW30" i="1"/>
  <c r="AU41" i="34" s="1"/>
  <c r="AO30" i="1"/>
  <c r="AO41" i="34" s="1"/>
  <c r="Y41" i="1"/>
  <c r="Z52" i="34" s="1"/>
  <c r="AO41" i="1"/>
  <c r="AO52" i="34" s="1"/>
  <c r="AW41" i="1"/>
  <c r="AU52" i="34" s="1"/>
  <c r="BA41" i="1"/>
  <c r="BA52" i="34" s="1"/>
  <c r="N38" i="1"/>
  <c r="N37" i="1"/>
  <c r="N34" i="1"/>
  <c r="N33" i="1"/>
  <c r="N30" i="1"/>
  <c r="N29" i="1"/>
  <c r="BA47" i="1"/>
  <c r="AW47" i="1"/>
  <c r="AO47" i="1"/>
  <c r="N41" i="1"/>
  <c r="AM40" i="1"/>
  <c r="AY40" i="1"/>
  <c r="AM36" i="1"/>
  <c r="AY36" i="1"/>
  <c r="AM32" i="1"/>
  <c r="AY32" i="1"/>
  <c r="AW40" i="1"/>
  <c r="AM39" i="1"/>
  <c r="AL50" i="34" s="1"/>
  <c r="AY39" i="1"/>
  <c r="AM35" i="1"/>
  <c r="AL46" i="34" s="1"/>
  <c r="AY35" i="1"/>
  <c r="AM31" i="1"/>
  <c r="AL42" i="34" s="1"/>
  <c r="AY31" i="1"/>
  <c r="F97" i="12"/>
  <c r="E108" i="34" s="1"/>
  <c r="F51" i="12"/>
  <c r="E62" i="34" s="1"/>
  <c r="U100" i="5" l="1"/>
  <c r="AB50" i="1"/>
  <c r="H48" i="37" s="1"/>
  <c r="Q85" i="13"/>
  <c r="U46" i="5"/>
  <c r="U27" i="5"/>
  <c r="U35" i="5"/>
  <c r="U50" i="5"/>
  <c r="U58" i="5"/>
  <c r="U86" i="5"/>
  <c r="U56" i="5"/>
  <c r="U80" i="5"/>
  <c r="U62" i="5"/>
  <c r="U77" i="5"/>
  <c r="U95" i="5"/>
  <c r="F48" i="12"/>
  <c r="E59" i="34" s="1"/>
  <c r="U71" i="5"/>
  <c r="U91" i="5"/>
  <c r="U99" i="5"/>
  <c r="U57" i="5"/>
  <c r="U73" i="5"/>
  <c r="U85" i="5"/>
  <c r="U93" i="5"/>
  <c r="U40" i="5"/>
  <c r="Q57" i="13"/>
  <c r="AI76" i="6"/>
  <c r="T101" i="13"/>
  <c r="Z69" i="6"/>
  <c r="Z70" i="6"/>
  <c r="BD90" i="1"/>
  <c r="T88" i="37" s="1"/>
  <c r="U45" i="13"/>
  <c r="AI85" i="6"/>
  <c r="AI57" i="6"/>
  <c r="AK33" i="1"/>
  <c r="M31" i="37" s="1"/>
  <c r="F101" i="12"/>
  <c r="E112" i="34" s="1"/>
  <c r="AI92" i="6"/>
  <c r="U58" i="13"/>
  <c r="Z82" i="6"/>
  <c r="AI37" i="6"/>
  <c r="AR78" i="6"/>
  <c r="BD94" i="1"/>
  <c r="T92" i="37" s="1"/>
  <c r="AL63" i="34"/>
  <c r="F31" i="12"/>
  <c r="E42" i="34" s="1"/>
  <c r="BD87" i="1"/>
  <c r="T85" i="37" s="1"/>
  <c r="Z85" i="34"/>
  <c r="S51" i="1"/>
  <c r="E49" i="37" s="1"/>
  <c r="Z38" i="6"/>
  <c r="BD31" i="1"/>
  <c r="T29" i="37" s="1"/>
  <c r="AU85" i="34"/>
  <c r="Z56" i="6"/>
  <c r="Z47" i="6"/>
  <c r="AI60" i="6"/>
  <c r="F95" i="12"/>
  <c r="E106" i="34" s="1"/>
  <c r="BD42" i="1"/>
  <c r="T40" i="37" s="1"/>
  <c r="Q82" i="13"/>
  <c r="U74" i="13"/>
  <c r="U83" i="13"/>
  <c r="O50" i="6"/>
  <c r="W54" i="6"/>
  <c r="AY90" i="6"/>
  <c r="AB94" i="1"/>
  <c r="Q94" i="6" s="1"/>
  <c r="F34" i="12"/>
  <c r="E45" i="34" s="1"/>
  <c r="S98" i="1"/>
  <c r="E96" i="37" s="1"/>
  <c r="AQ58" i="6"/>
  <c r="Q100" i="13"/>
  <c r="AO76" i="6"/>
  <c r="W86" i="6"/>
  <c r="AO44" i="6"/>
  <c r="AY74" i="6"/>
  <c r="AY30" i="6"/>
  <c r="W102" i="6"/>
  <c r="F30" i="12"/>
  <c r="E41" i="34" s="1"/>
  <c r="U70" i="13"/>
  <c r="Q41" i="13"/>
  <c r="Z59" i="6"/>
  <c r="U46" i="13"/>
  <c r="AI70" i="6"/>
  <c r="AY57" i="6"/>
  <c r="AF63" i="6"/>
  <c r="W95" i="6"/>
  <c r="F48" i="6"/>
  <c r="AF82" i="6"/>
  <c r="AO98" i="6"/>
  <c r="U88" i="5"/>
  <c r="U75" i="5"/>
  <c r="U98" i="5"/>
  <c r="U45" i="5"/>
  <c r="AA31" i="1"/>
  <c r="AO97" i="6"/>
  <c r="U33" i="5"/>
  <c r="U44" i="5"/>
  <c r="U60" i="5"/>
  <c r="U68" i="5"/>
  <c r="U84" i="5"/>
  <c r="AF75" i="6"/>
  <c r="F47" i="6"/>
  <c r="U32" i="5"/>
  <c r="U38" i="5"/>
  <c r="U51" i="5"/>
  <c r="U79" i="5"/>
  <c r="U87" i="5"/>
  <c r="U31" i="5"/>
  <c r="U37" i="5"/>
  <c r="U66" i="5"/>
  <c r="U74" i="5"/>
  <c r="U34" i="5"/>
  <c r="U69" i="5"/>
  <c r="U89" i="5"/>
  <c r="F59" i="6"/>
  <c r="W94" i="6"/>
  <c r="U36" i="5"/>
  <c r="U42" i="5"/>
  <c r="W78" i="6"/>
  <c r="O41" i="6"/>
  <c r="W91" i="6"/>
  <c r="AF79" i="6"/>
  <c r="AY33" i="6"/>
  <c r="AY43" i="6"/>
  <c r="AF71" i="6"/>
  <c r="AY87" i="6"/>
  <c r="AO35" i="6"/>
  <c r="O43" i="6"/>
  <c r="AO41" i="6"/>
  <c r="O58" i="6"/>
  <c r="AY70" i="6"/>
  <c r="O88" i="6"/>
  <c r="AY60" i="6"/>
  <c r="O69" i="6"/>
  <c r="AO84" i="6"/>
  <c r="O39" i="6"/>
  <c r="W83" i="6"/>
  <c r="W92" i="6"/>
  <c r="U28" i="5"/>
  <c r="U41" i="5"/>
  <c r="U47" i="5"/>
  <c r="U55" i="5"/>
  <c r="U63" i="5"/>
  <c r="U83" i="5"/>
  <c r="U70" i="5"/>
  <c r="U78" i="5"/>
  <c r="U94" i="5"/>
  <c r="U30" i="5"/>
  <c r="U49" i="5"/>
  <c r="U65" i="5"/>
  <c r="U101" i="5"/>
  <c r="U29" i="5"/>
  <c r="U39" i="5"/>
  <c r="U48" i="5"/>
  <c r="U64" i="5"/>
  <c r="U72" i="5"/>
  <c r="U96" i="5"/>
  <c r="U43" i="5"/>
  <c r="U59" i="5"/>
  <c r="U67" i="5"/>
  <c r="U54" i="5"/>
  <c r="U82" i="5"/>
  <c r="U90" i="5"/>
  <c r="U53" i="5"/>
  <c r="U61" i="5"/>
  <c r="U81" i="5"/>
  <c r="U97" i="5"/>
  <c r="U52" i="5"/>
  <c r="U76" i="5"/>
  <c r="U92" i="5"/>
  <c r="Z43" i="6"/>
  <c r="F42" i="12"/>
  <c r="E53" i="34" s="1"/>
  <c r="F37" i="12"/>
  <c r="E48" i="34" s="1"/>
  <c r="F44" i="12"/>
  <c r="E55" i="34" s="1"/>
  <c r="F56" i="12"/>
  <c r="E67" i="34" s="1"/>
  <c r="AO77" i="34"/>
  <c r="W98" i="6"/>
  <c r="AI81" i="6"/>
  <c r="Z29" i="6"/>
  <c r="Q49" i="13"/>
  <c r="S68" i="1"/>
  <c r="E66" i="37" s="1"/>
  <c r="T68" i="13"/>
  <c r="O79" i="37"/>
  <c r="AH81" i="6"/>
  <c r="F47" i="12"/>
  <c r="E58" i="34" s="1"/>
  <c r="S46" i="1"/>
  <c r="E44" i="37" s="1"/>
  <c r="Z30" i="6"/>
  <c r="AI53" i="6"/>
  <c r="Z75" i="6"/>
  <c r="Q32" i="6"/>
  <c r="U79" i="13"/>
  <c r="Z60" i="6"/>
  <c r="AR83" i="6"/>
  <c r="AK30" i="1"/>
  <c r="M28" i="37" s="1"/>
  <c r="AA81" i="1"/>
  <c r="S69" i="1"/>
  <c r="E67" i="37" s="1"/>
  <c r="AK51" i="1"/>
  <c r="M49" i="37" s="1"/>
  <c r="F74" i="12"/>
  <c r="E85" i="34" s="1"/>
  <c r="AR52" i="1"/>
  <c r="N50" i="37" s="1"/>
  <c r="AB91" i="1"/>
  <c r="H89" i="37" s="1"/>
  <c r="Q28" i="13"/>
  <c r="U51" i="13"/>
  <c r="Q73" i="13"/>
  <c r="U35" i="13"/>
  <c r="Q61" i="13"/>
  <c r="Z97" i="6"/>
  <c r="AI41" i="6"/>
  <c r="Q50" i="6"/>
  <c r="U54" i="13"/>
  <c r="Q58" i="13"/>
  <c r="AI77" i="6"/>
  <c r="Y81" i="13"/>
  <c r="AB67" i="1"/>
  <c r="M65" i="13" s="1"/>
  <c r="S43" i="1"/>
  <c r="E41" i="37" s="1"/>
  <c r="Q36" i="13"/>
  <c r="AI56" i="6"/>
  <c r="Q67" i="13"/>
  <c r="AC35" i="1"/>
  <c r="I33" i="37" s="1"/>
  <c r="F53" i="12"/>
  <c r="E64" i="34" s="1"/>
  <c r="AK35" i="1"/>
  <c r="M33" i="37" s="1"/>
  <c r="Z51" i="6"/>
  <c r="Z84" i="6"/>
  <c r="W98" i="13"/>
  <c r="U66" i="13"/>
  <c r="U39" i="13"/>
  <c r="M48" i="13"/>
  <c r="U75" i="13"/>
  <c r="Q84" i="13"/>
  <c r="Q33" i="13"/>
  <c r="F80" i="12"/>
  <c r="E91" i="34" s="1"/>
  <c r="AC32" i="1"/>
  <c r="I30" i="37" s="1"/>
  <c r="X56" i="13"/>
  <c r="Q81" i="6"/>
  <c r="Z62" i="6"/>
  <c r="S88" i="1"/>
  <c r="E86" i="37" s="1"/>
  <c r="F63" i="12"/>
  <c r="E74" i="34" s="1"/>
  <c r="M79" i="13"/>
  <c r="Q60" i="13"/>
  <c r="S44" i="1"/>
  <c r="E42" i="37" s="1"/>
  <c r="F58" i="12"/>
  <c r="E69" i="34" s="1"/>
  <c r="Z63" i="6"/>
  <c r="AB53" i="1"/>
  <c r="H51" i="37" s="1"/>
  <c r="T60" i="37"/>
  <c r="Y60" i="13"/>
  <c r="AR62" i="6"/>
  <c r="U30" i="13"/>
  <c r="Q54" i="13"/>
  <c r="Y76" i="13"/>
  <c r="Z54" i="6"/>
  <c r="Z90" i="6"/>
  <c r="Z66" i="6"/>
  <c r="Q68" i="13"/>
  <c r="AI89" i="6"/>
  <c r="Q80" i="13"/>
  <c r="F69" i="12"/>
  <c r="E80" i="34" s="1"/>
  <c r="T79" i="13"/>
  <c r="U90" i="13"/>
  <c r="S33" i="1"/>
  <c r="E31" i="37" s="1"/>
  <c r="AA63" i="1"/>
  <c r="F71" i="12"/>
  <c r="E82" i="34" s="1"/>
  <c r="F76" i="12"/>
  <c r="E87" i="34" s="1"/>
  <c r="F45" i="12"/>
  <c r="E56" i="34" s="1"/>
  <c r="F78" i="12"/>
  <c r="E89" i="34" s="1"/>
  <c r="F100" i="12"/>
  <c r="E111" i="34" s="1"/>
  <c r="F82" i="12"/>
  <c r="E93" i="34" s="1"/>
  <c r="Q27" i="13"/>
  <c r="Z36" i="6"/>
  <c r="S54" i="1"/>
  <c r="E52" i="37" s="1"/>
  <c r="M30" i="13"/>
  <c r="AR64" i="6"/>
  <c r="Q95" i="13"/>
  <c r="Q52" i="13"/>
  <c r="Q88" i="13"/>
  <c r="Q64" i="13"/>
  <c r="U87" i="13"/>
  <c r="AI35" i="6"/>
  <c r="Z61" i="6"/>
  <c r="AI95" i="6"/>
  <c r="S93" i="1"/>
  <c r="E91" i="37" s="1"/>
  <c r="S45" i="1"/>
  <c r="E43" i="37" s="1"/>
  <c r="AK56" i="1"/>
  <c r="M54" i="37" s="1"/>
  <c r="F66" i="12"/>
  <c r="E77" i="34" s="1"/>
  <c r="F29" i="12"/>
  <c r="E40" i="34" s="1"/>
  <c r="F39" i="12"/>
  <c r="E50" i="34" s="1"/>
  <c r="F40" i="12"/>
  <c r="E51" i="34" s="1"/>
  <c r="AS58" i="1"/>
  <c r="AU58" i="1" s="1"/>
  <c r="Q56" i="37" s="1"/>
  <c r="Q34" i="13"/>
  <c r="AI47" i="6"/>
  <c r="AH70" i="6"/>
  <c r="AP100" i="6"/>
  <c r="S32" i="1"/>
  <c r="E30" i="37" s="1"/>
  <c r="AI68" i="6"/>
  <c r="G49" i="13"/>
  <c r="Z55" i="6"/>
  <c r="U33" i="13"/>
  <c r="Q59" i="13"/>
  <c r="U93" i="13"/>
  <c r="S71" i="1"/>
  <c r="E69" i="37" s="1"/>
  <c r="AF88" i="6"/>
  <c r="K49" i="13"/>
  <c r="F38" i="6"/>
  <c r="AA44" i="1"/>
  <c r="O98" i="6"/>
  <c r="P97" i="6"/>
  <c r="P40" i="6"/>
  <c r="AC44" i="1"/>
  <c r="I42" i="37" s="1"/>
  <c r="AA40" i="1"/>
  <c r="G38" i="37"/>
  <c r="W70" i="6"/>
  <c r="AY59" i="6"/>
  <c r="K42" i="13"/>
  <c r="O29" i="13"/>
  <c r="AY98" i="6"/>
  <c r="Y44" i="6"/>
  <c r="AY82" i="6"/>
  <c r="P42" i="13"/>
  <c r="K95" i="13"/>
  <c r="P49" i="6"/>
  <c r="P39" i="6"/>
  <c r="P41" i="6"/>
  <c r="P57" i="6"/>
  <c r="P101" i="6"/>
  <c r="W41" i="6"/>
  <c r="AY47" i="6"/>
  <c r="O71" i="6"/>
  <c r="P44" i="6"/>
  <c r="P51" i="6"/>
  <c r="K47" i="13"/>
  <c r="K37" i="13"/>
  <c r="K39" i="13"/>
  <c r="K55" i="13"/>
  <c r="K99" i="13"/>
  <c r="W44" i="6"/>
  <c r="O54" i="6"/>
  <c r="F66" i="6"/>
  <c r="W66" i="6"/>
  <c r="O85" i="6"/>
  <c r="AF85" i="6"/>
  <c r="AY85" i="6"/>
  <c r="F88" i="6"/>
  <c r="W88" i="6"/>
  <c r="AY88" i="6"/>
  <c r="AO88" i="6"/>
  <c r="O35" i="6"/>
  <c r="W35" i="6"/>
  <c r="AY38" i="6"/>
  <c r="O38" i="6"/>
  <c r="W38" i="6"/>
  <c r="AO38" i="6"/>
  <c r="AF67" i="6"/>
  <c r="AO67" i="6"/>
  <c r="AF96" i="6"/>
  <c r="O96" i="6"/>
  <c r="AA32" i="1"/>
  <c r="W48" i="6"/>
  <c r="AF31" i="6"/>
  <c r="AF39" i="6"/>
  <c r="W50" i="6"/>
  <c r="O48" i="6"/>
  <c r="AY78" i="6"/>
  <c r="AA35" i="1"/>
  <c r="W47" i="6"/>
  <c r="AY56" i="6"/>
  <c r="AK29" i="1"/>
  <c r="M27" i="37" s="1"/>
  <c r="AO47" i="6"/>
  <c r="O47" i="6"/>
  <c r="O56" i="6"/>
  <c r="AC31" i="1"/>
  <c r="I29" i="37" s="1"/>
  <c r="AF47" i="6"/>
  <c r="W30" i="6"/>
  <c r="AO30" i="6"/>
  <c r="AF30" i="6"/>
  <c r="F33" i="6"/>
  <c r="AO33" i="6"/>
  <c r="O33" i="6"/>
  <c r="W33" i="6"/>
  <c r="AF33" i="6"/>
  <c r="O55" i="6"/>
  <c r="W55" i="6"/>
  <c r="AY55" i="6"/>
  <c r="AY83" i="6"/>
  <c r="AO83" i="6"/>
  <c r="AF83" i="6"/>
  <c r="F83" i="6"/>
  <c r="O83" i="6"/>
  <c r="F92" i="6"/>
  <c r="AY92" i="6"/>
  <c r="AF92" i="6"/>
  <c r="O92" i="6"/>
  <c r="AO92" i="6"/>
  <c r="AF69" i="6"/>
  <c r="AY69" i="6"/>
  <c r="O74" i="6"/>
  <c r="W74" i="6"/>
  <c r="O79" i="6"/>
  <c r="W79" i="6"/>
  <c r="AY79" i="6"/>
  <c r="F82" i="6"/>
  <c r="AO82" i="6"/>
  <c r="W82" i="6"/>
  <c r="O82" i="6"/>
  <c r="AY103" i="6"/>
  <c r="AO103" i="6"/>
  <c r="O103" i="6"/>
  <c r="AY62" i="6"/>
  <c r="AF62" i="6"/>
  <c r="AY100" i="6"/>
  <c r="W100" i="6"/>
  <c r="O80" i="6"/>
  <c r="AY80" i="6"/>
  <c r="AF80" i="6"/>
  <c r="AY91" i="6"/>
  <c r="AF91" i="6"/>
  <c r="O91" i="6"/>
  <c r="F95" i="6"/>
  <c r="AO95" i="6"/>
  <c r="O95" i="6"/>
  <c r="AF95" i="6"/>
  <c r="AY95" i="6"/>
  <c r="AO39" i="6"/>
  <c r="AY94" i="6"/>
  <c r="AY58" i="6"/>
  <c r="AY102" i="6"/>
  <c r="O97" i="6"/>
  <c r="W75" i="6"/>
  <c r="O102" i="6"/>
  <c r="AO102" i="6"/>
  <c r="AY54" i="6"/>
  <c r="O63" i="6"/>
  <c r="AY86" i="6"/>
  <c r="AF84" i="6"/>
  <c r="O70" i="6"/>
  <c r="AF48" i="6"/>
  <c r="W59" i="6"/>
  <c r="AO96" i="6"/>
  <c r="AF70" i="6"/>
  <c r="AY48" i="6"/>
  <c r="AO59" i="6"/>
  <c r="W37" i="6"/>
  <c r="AO48" i="6"/>
  <c r="O59" i="6"/>
  <c r="AF59" i="6"/>
  <c r="AF87" i="6"/>
  <c r="W58" i="6"/>
  <c r="AF58" i="6"/>
  <c r="AO63" i="6"/>
  <c r="AY63" i="6"/>
  <c r="AY75" i="6"/>
  <c r="AO75" i="6"/>
  <c r="F39" i="6"/>
  <c r="AY39" i="6"/>
  <c r="W39" i="6"/>
  <c r="AF43" i="6"/>
  <c r="W43" i="6"/>
  <c r="O90" i="6"/>
  <c r="AO90" i="6"/>
  <c r="W90" i="6"/>
  <c r="AA78" i="1"/>
  <c r="S61" i="1"/>
  <c r="E59" i="37" s="1"/>
  <c r="S59" i="1"/>
  <c r="E57" i="37" s="1"/>
  <c r="S92" i="1"/>
  <c r="E90" i="37" s="1"/>
  <c r="S77" i="1"/>
  <c r="E75" i="37" s="1"/>
  <c r="S102" i="1"/>
  <c r="E100" i="37" s="1"/>
  <c r="S84" i="1"/>
  <c r="E82" i="37" s="1"/>
  <c r="S86" i="1"/>
  <c r="E84" i="37" s="1"/>
  <c r="S74" i="1"/>
  <c r="E72" i="37" s="1"/>
  <c r="G91" i="13"/>
  <c r="AC78" i="1"/>
  <c r="I76" i="37" s="1"/>
  <c r="AH52" i="6"/>
  <c r="T50" i="13"/>
  <c r="Q62" i="6"/>
  <c r="M60" i="13"/>
  <c r="L83" i="37"/>
  <c r="Z85" i="6"/>
  <c r="AX53" i="34"/>
  <c r="BC42" i="1"/>
  <c r="X40" i="13" s="1"/>
  <c r="AO73" i="34"/>
  <c r="AS62" i="1"/>
  <c r="O60" i="37" s="1"/>
  <c r="H98" i="37"/>
  <c r="M98" i="13"/>
  <c r="T42" i="37"/>
  <c r="Y42" i="13"/>
  <c r="L32" i="37"/>
  <c r="Z34" i="6"/>
  <c r="H62" i="37"/>
  <c r="M62" i="13"/>
  <c r="N61" i="37"/>
  <c r="S61" i="13"/>
  <c r="AG63" i="6"/>
  <c r="L96" i="37"/>
  <c r="Q96" i="13"/>
  <c r="D92" i="34"/>
  <c r="F81" i="12"/>
  <c r="E92" i="34" s="1"/>
  <c r="D94" i="34"/>
  <c r="F83" i="12"/>
  <c r="E94" i="34" s="1"/>
  <c r="O53" i="37"/>
  <c r="AH55" i="6"/>
  <c r="P91" i="37"/>
  <c r="U91" i="13"/>
  <c r="AI93" i="6"/>
  <c r="L47" i="37"/>
  <c r="Q47" i="13"/>
  <c r="Z49" i="6"/>
  <c r="H77" i="13"/>
  <c r="S79" i="1"/>
  <c r="E77" i="37" s="1"/>
  <c r="P40" i="37"/>
  <c r="AI42" i="6"/>
  <c r="P42" i="37"/>
  <c r="U42" i="13"/>
  <c r="AI44" i="6"/>
  <c r="P72" i="37"/>
  <c r="AI74" i="6"/>
  <c r="L76" i="37"/>
  <c r="Q76" i="13"/>
  <c r="L78" i="37"/>
  <c r="Q78" i="13"/>
  <c r="Z80" i="6"/>
  <c r="H95" i="13"/>
  <c r="S97" i="1"/>
  <c r="E95" i="37" s="1"/>
  <c r="G98" i="13"/>
  <c r="S100" i="1"/>
  <c r="E98" i="37" s="1"/>
  <c r="G39" i="13"/>
  <c r="S41" i="1"/>
  <c r="E39" i="37" s="1"/>
  <c r="L56" i="37"/>
  <c r="Q56" i="13"/>
  <c r="D88" i="34"/>
  <c r="F77" i="12"/>
  <c r="E88" i="34" s="1"/>
  <c r="D81" i="34"/>
  <c r="F70" i="12"/>
  <c r="E81" i="34" s="1"/>
  <c r="D73" i="34"/>
  <c r="F62" i="12"/>
  <c r="E73" i="34" s="1"/>
  <c r="D61" i="34"/>
  <c r="F50" i="12"/>
  <c r="E61" i="34" s="1"/>
  <c r="D98" i="34"/>
  <c r="F87" i="12"/>
  <c r="E98" i="34" s="1"/>
  <c r="D60" i="34"/>
  <c r="F49" i="12"/>
  <c r="E60" i="34" s="1"/>
  <c r="D63" i="34"/>
  <c r="F52" i="12"/>
  <c r="E63" i="34" s="1"/>
  <c r="AA89" i="1"/>
  <c r="Q53" i="13"/>
  <c r="P78" i="37"/>
  <c r="U78" i="13"/>
  <c r="AI80" i="6"/>
  <c r="T38" i="37"/>
  <c r="Y38" i="13"/>
  <c r="AR40" i="6"/>
  <c r="O70" i="37"/>
  <c r="T70" i="13"/>
  <c r="AH72" i="6"/>
  <c r="D65" i="34"/>
  <c r="F54" i="12"/>
  <c r="E65" i="34" s="1"/>
  <c r="G101" i="13"/>
  <c r="S103" i="1"/>
  <c r="E101" i="37" s="1"/>
  <c r="P84" i="37"/>
  <c r="AI86" i="6"/>
  <c r="P41" i="37"/>
  <c r="U41" i="13"/>
  <c r="L31" i="37"/>
  <c r="Q31" i="13"/>
  <c r="P44" i="37"/>
  <c r="U44" i="13"/>
  <c r="L74" i="37"/>
  <c r="Q74" i="13"/>
  <c r="Z76" i="6"/>
  <c r="L77" i="37"/>
  <c r="Z79" i="6"/>
  <c r="P95" i="37"/>
  <c r="U95" i="13"/>
  <c r="AI97" i="6"/>
  <c r="P101" i="37"/>
  <c r="U101" i="13"/>
  <c r="P37" i="37"/>
  <c r="U37" i="13"/>
  <c r="P89" i="37"/>
  <c r="U89" i="13"/>
  <c r="AI91" i="6"/>
  <c r="AK31" i="1"/>
  <c r="M29" i="37" s="1"/>
  <c r="AI71" i="6"/>
  <c r="AI79" i="6"/>
  <c r="AI34" i="6"/>
  <c r="U55" i="13"/>
  <c r="U68" i="13"/>
  <c r="AI102" i="6"/>
  <c r="AI50" i="6"/>
  <c r="AI58" i="6"/>
  <c r="AI59" i="6"/>
  <c r="U69" i="13"/>
  <c r="U77" i="13"/>
  <c r="U32" i="13"/>
  <c r="AI84" i="6"/>
  <c r="AI78" i="6"/>
  <c r="U100" i="13"/>
  <c r="AI32" i="6"/>
  <c r="U48" i="13"/>
  <c r="U56" i="13"/>
  <c r="U57" i="13"/>
  <c r="AI72" i="6"/>
  <c r="U82" i="13"/>
  <c r="AI48" i="6"/>
  <c r="U76" i="13"/>
  <c r="AR50" i="6"/>
  <c r="Y48" i="13"/>
  <c r="AH32" i="6"/>
  <c r="T30" i="13"/>
  <c r="AH103" i="6"/>
  <c r="AG47" i="6"/>
  <c r="S45" i="13"/>
  <c r="AC63" i="1"/>
  <c r="I61" i="37" s="1"/>
  <c r="AA103" i="1"/>
  <c r="AC62" i="1"/>
  <c r="I60" i="37" s="1"/>
  <c r="AA62" i="1"/>
  <c r="Q100" i="6"/>
  <c r="O99" i="37"/>
  <c r="T99" i="13"/>
  <c r="AH101" i="6"/>
  <c r="P31" i="37"/>
  <c r="U31" i="13"/>
  <c r="AI33" i="6"/>
  <c r="N55" i="37"/>
  <c r="S55" i="13"/>
  <c r="AG57" i="6"/>
  <c r="P36" i="37"/>
  <c r="AI38" i="6"/>
  <c r="P80" i="37"/>
  <c r="U80" i="13"/>
  <c r="AI82" i="6"/>
  <c r="H33" i="13"/>
  <c r="S35" i="1"/>
  <c r="E33" i="37" s="1"/>
  <c r="H42" i="37"/>
  <c r="M42" i="13"/>
  <c r="Q44" i="6"/>
  <c r="L55" i="37"/>
  <c r="Z57" i="6"/>
  <c r="P98" i="37"/>
  <c r="U98" i="13"/>
  <c r="AI100" i="6"/>
  <c r="L48" i="37"/>
  <c r="Q48" i="13"/>
  <c r="Z50" i="6"/>
  <c r="D100" i="34"/>
  <c r="F89" i="12"/>
  <c r="E100" i="34" s="1"/>
  <c r="L81" i="37"/>
  <c r="Q81" i="13"/>
  <c r="Z83" i="6"/>
  <c r="F99" i="12"/>
  <c r="E110" i="34" s="1"/>
  <c r="Q45" i="13"/>
  <c r="AU64" i="1"/>
  <c r="Q62" i="37" s="1"/>
  <c r="Z64" i="6"/>
  <c r="Q62" i="13"/>
  <c r="AH42" i="6"/>
  <c r="T40" i="13"/>
  <c r="F96" i="6"/>
  <c r="W96" i="6"/>
  <c r="AY96" i="6"/>
  <c r="J40" i="37"/>
  <c r="O40" i="13"/>
  <c r="G64" i="37"/>
  <c r="P66" i="6"/>
  <c r="G84" i="37"/>
  <c r="P86" i="6"/>
  <c r="K84" i="13"/>
  <c r="G28" i="37"/>
  <c r="K28" i="13"/>
  <c r="P30" i="6"/>
  <c r="G30" i="37"/>
  <c r="K30" i="13"/>
  <c r="P32" i="6"/>
  <c r="G31" i="37"/>
  <c r="K31" i="13"/>
  <c r="G65" i="37"/>
  <c r="P67" i="6"/>
  <c r="G96" i="37"/>
  <c r="K96" i="13"/>
  <c r="P98" i="6"/>
  <c r="K27" i="37"/>
  <c r="Y29" i="6"/>
  <c r="G60" i="37"/>
  <c r="P62" i="6"/>
  <c r="K60" i="37"/>
  <c r="Y62" i="6"/>
  <c r="P60" i="13"/>
  <c r="K73" i="37"/>
  <c r="P73" i="13"/>
  <c r="Y75" i="6"/>
  <c r="G75" i="37"/>
  <c r="P77" i="6"/>
  <c r="K75" i="13"/>
  <c r="K64" i="13"/>
  <c r="O31" i="6"/>
  <c r="AO31" i="6"/>
  <c r="W31" i="6"/>
  <c r="AY31" i="6"/>
  <c r="G68" i="37"/>
  <c r="P70" i="6"/>
  <c r="G29" i="37"/>
  <c r="K29" i="13"/>
  <c r="K29" i="37"/>
  <c r="P29" i="13"/>
  <c r="Y31" i="6"/>
  <c r="G33" i="37"/>
  <c r="P35" i="6"/>
  <c r="J27" i="37"/>
  <c r="X29" i="6"/>
  <c r="G59" i="37"/>
  <c r="P61" i="6"/>
  <c r="G69" i="37"/>
  <c r="P71" i="6"/>
  <c r="G76" i="37"/>
  <c r="K76" i="13"/>
  <c r="P78" i="6"/>
  <c r="G79" i="37"/>
  <c r="AC81" i="1"/>
  <c r="I79" i="37" s="1"/>
  <c r="K79" i="13"/>
  <c r="G87" i="37"/>
  <c r="K87" i="13"/>
  <c r="AC89" i="1"/>
  <c r="I87" i="37" s="1"/>
  <c r="G101" i="37"/>
  <c r="K101" i="13"/>
  <c r="Y39" i="6"/>
  <c r="P37" i="13"/>
  <c r="G61" i="37"/>
  <c r="K61" i="13"/>
  <c r="P63" i="6"/>
  <c r="J86" i="37"/>
  <c r="X88" i="6"/>
  <c r="G27" i="37"/>
  <c r="P29" i="6"/>
  <c r="J85" i="37"/>
  <c r="X87" i="6"/>
  <c r="G41" i="37"/>
  <c r="K41" i="13"/>
  <c r="P43" i="6"/>
  <c r="J35" i="37"/>
  <c r="X37" i="6"/>
  <c r="O35" i="13"/>
  <c r="O85" i="13"/>
  <c r="Y50" i="6"/>
  <c r="P48" i="13"/>
  <c r="P49" i="37"/>
  <c r="AI51" i="6"/>
  <c r="S57" i="1"/>
  <c r="E55" i="37" s="1"/>
  <c r="G55" i="13"/>
  <c r="S62" i="37"/>
  <c r="X62" i="13"/>
  <c r="AQ64" i="6"/>
  <c r="G70" i="13"/>
  <c r="S72" i="1"/>
  <c r="E70" i="37" s="1"/>
  <c r="P28" i="37"/>
  <c r="U28" i="13"/>
  <c r="O64" i="37"/>
  <c r="AH66" i="6"/>
  <c r="P92" i="37"/>
  <c r="AI94" i="6"/>
  <c r="P29" i="37"/>
  <c r="U29" i="13"/>
  <c r="AI31" i="6"/>
  <c r="P86" i="37"/>
  <c r="U86" i="13"/>
  <c r="AI88" i="6"/>
  <c r="H76" i="37"/>
  <c r="M76" i="13"/>
  <c r="Q78" i="6"/>
  <c r="Q58" i="6"/>
  <c r="Z35" i="6"/>
  <c r="AI63" i="6"/>
  <c r="Z68" i="6"/>
  <c r="M56" i="13"/>
  <c r="U61" i="13"/>
  <c r="Q66" i="13"/>
  <c r="F64" i="12"/>
  <c r="E75" i="34" s="1"/>
  <c r="Z86" i="6"/>
  <c r="Z102" i="6"/>
  <c r="L51" i="37"/>
  <c r="Q51" i="13"/>
  <c r="Z53" i="6"/>
  <c r="BA43" i="34"/>
  <c r="BA69" i="34"/>
  <c r="BD58" i="1"/>
  <c r="Y62" i="13"/>
  <c r="Z95" i="6"/>
  <c r="Z103" i="6"/>
  <c r="AU43" i="34"/>
  <c r="AI65" i="6"/>
  <c r="Q93" i="13"/>
  <c r="Q101" i="13"/>
  <c r="P81" i="37"/>
  <c r="U81" i="13"/>
  <c r="AI83" i="6"/>
  <c r="D96" i="34"/>
  <c r="F85" i="12"/>
  <c r="E96" i="34" s="1"/>
  <c r="U63" i="13"/>
  <c r="Z87" i="6"/>
  <c r="H54" i="37"/>
  <c r="M54" i="13"/>
  <c r="L72" i="37"/>
  <c r="Q72" i="13"/>
  <c r="Z74" i="6"/>
  <c r="F38" i="12"/>
  <c r="E49" i="34" s="1"/>
  <c r="H92" i="37"/>
  <c r="H61" i="37"/>
  <c r="M61" i="13"/>
  <c r="P85" i="37"/>
  <c r="AI87" i="6"/>
  <c r="L89" i="37"/>
  <c r="Q89" i="13"/>
  <c r="L46" i="37"/>
  <c r="Q46" i="13"/>
  <c r="P67" i="37"/>
  <c r="AI69" i="6"/>
  <c r="O72" i="37"/>
  <c r="T72" i="13"/>
  <c r="P88" i="37"/>
  <c r="AI90" i="6"/>
  <c r="P97" i="37"/>
  <c r="U97" i="13"/>
  <c r="S55" i="37"/>
  <c r="X55" i="13"/>
  <c r="P94" i="37"/>
  <c r="U94" i="13"/>
  <c r="AI96" i="6"/>
  <c r="AU61" i="34"/>
  <c r="BB50" i="1"/>
  <c r="AB43" i="1"/>
  <c r="H41" i="37" s="1"/>
  <c r="S37" i="1"/>
  <c r="E35" i="37" s="1"/>
  <c r="BE62" i="1"/>
  <c r="U60" i="37" s="1"/>
  <c r="S73" i="1"/>
  <c r="E71" i="37" s="1"/>
  <c r="AC70" i="1"/>
  <c r="I68" i="37" s="1"/>
  <c r="O75" i="37"/>
  <c r="T75" i="13"/>
  <c r="AH77" i="6"/>
  <c r="AA70" i="1"/>
  <c r="BA63" i="34"/>
  <c r="BD52" i="1"/>
  <c r="D84" i="34"/>
  <c r="F73" i="12"/>
  <c r="E84" i="34" s="1"/>
  <c r="AC103" i="1"/>
  <c r="I101" i="37" s="1"/>
  <c r="Z54" i="34"/>
  <c r="P71" i="37"/>
  <c r="U71" i="13"/>
  <c r="AI73" i="6"/>
  <c r="L92" i="37"/>
  <c r="Q92" i="13"/>
  <c r="P65" i="37"/>
  <c r="U65" i="13"/>
  <c r="AI67" i="6"/>
  <c r="AU73" i="34"/>
  <c r="BB42" i="1"/>
  <c r="D114" i="34"/>
  <c r="F103" i="12"/>
  <c r="E114" i="34" s="1"/>
  <c r="BD55" i="1"/>
  <c r="AO55" i="34"/>
  <c r="AS44" i="1"/>
  <c r="AU44" i="1" s="1"/>
  <c r="Q42" i="37" s="1"/>
  <c r="D43" i="34"/>
  <c r="F32" i="12"/>
  <c r="E43" i="34" s="1"/>
  <c r="BC52" i="1"/>
  <c r="AX63" i="34"/>
  <c r="AS85" i="1"/>
  <c r="AI39" i="6"/>
  <c r="H29" i="37"/>
  <c r="Q31" i="6"/>
  <c r="M29" i="13"/>
  <c r="L42" i="37"/>
  <c r="Q42" i="13"/>
  <c r="Z44" i="6"/>
  <c r="N56" i="37"/>
  <c r="S56" i="13"/>
  <c r="P64" i="37"/>
  <c r="U64" i="13"/>
  <c r="L71" i="37"/>
  <c r="Z73" i="6"/>
  <c r="H29" i="13"/>
  <c r="S31" i="1"/>
  <c r="E29" i="37" s="1"/>
  <c r="L39" i="37"/>
  <c r="Q39" i="13"/>
  <c r="Z41" i="6"/>
  <c r="T52" i="37"/>
  <c r="AR54" i="6"/>
  <c r="Y52" i="13"/>
  <c r="O87" i="37"/>
  <c r="T87" i="13"/>
  <c r="O80" i="37"/>
  <c r="AH82" i="6"/>
  <c r="T80" i="13"/>
  <c r="H68" i="13"/>
  <c r="S70" i="1"/>
  <c r="E68" i="37" s="1"/>
  <c r="S60" i="37"/>
  <c r="AQ62" i="6"/>
  <c r="P73" i="37"/>
  <c r="AI75" i="6"/>
  <c r="U73" i="13"/>
  <c r="P96" i="37"/>
  <c r="U96" i="13"/>
  <c r="O71" i="37"/>
  <c r="T71" i="13"/>
  <c r="O76" i="37"/>
  <c r="AH78" i="6"/>
  <c r="H87" i="37"/>
  <c r="Q89" i="6"/>
  <c r="M87" i="13"/>
  <c r="H72" i="37"/>
  <c r="Q74" i="6"/>
  <c r="M72" i="13"/>
  <c r="T83" i="37"/>
  <c r="Y83" i="13"/>
  <c r="O38" i="37"/>
  <c r="AH40" i="6"/>
  <c r="T38" i="13"/>
  <c r="S34" i="1"/>
  <c r="E32" i="37" s="1"/>
  <c r="S29" i="1"/>
  <c r="E27" i="37" s="1"/>
  <c r="S75" i="1"/>
  <c r="E73" i="37" s="1"/>
  <c r="D76" i="34"/>
  <c r="F65" i="12"/>
  <c r="E76" i="34" s="1"/>
  <c r="AU69" i="34"/>
  <c r="BB58" i="1"/>
  <c r="S36" i="1"/>
  <c r="E34" i="37" s="1"/>
  <c r="N40" i="37"/>
  <c r="S40" i="13"/>
  <c r="AG42" i="6"/>
  <c r="AU42" i="1"/>
  <c r="Q40" i="37" s="1"/>
  <c r="AU55" i="34"/>
  <c r="AX61" i="34"/>
  <c r="BB52" i="1"/>
  <c r="BA66" i="34"/>
  <c r="BB44" i="1"/>
  <c r="BC50" i="1"/>
  <c r="AU87" i="34"/>
  <c r="AU102" i="34"/>
  <c r="AO53" i="34"/>
  <c r="AO100" i="34"/>
  <c r="T65" i="37"/>
  <c r="Y65" i="13"/>
  <c r="AR67" i="6"/>
  <c r="BA51" i="34"/>
  <c r="T80" i="37"/>
  <c r="Y80" i="13"/>
  <c r="AR82" i="6"/>
  <c r="R29" i="37"/>
  <c r="W29" i="13"/>
  <c r="AP31" i="6"/>
  <c r="BA91" i="34"/>
  <c r="AO66" i="34"/>
  <c r="AX58" i="34"/>
  <c r="BA82" i="34"/>
  <c r="AO92" i="34"/>
  <c r="BC47" i="1"/>
  <c r="AU66" i="34"/>
  <c r="BA94" i="34"/>
  <c r="BA68" i="34"/>
  <c r="BA73" i="34"/>
  <c r="AX75" i="34"/>
  <c r="AU68" i="34"/>
  <c r="AL73" i="34"/>
  <c r="AL68" i="34"/>
  <c r="AL74" i="34"/>
  <c r="AU75" i="34"/>
  <c r="BA88" i="34"/>
  <c r="AX69" i="34"/>
  <c r="AO83" i="34"/>
  <c r="AO75" i="34"/>
  <c r="AX55" i="34"/>
  <c r="AL69" i="34"/>
  <c r="BA65" i="34"/>
  <c r="AL55" i="34"/>
  <c r="BA61" i="34"/>
  <c r="AL61" i="34"/>
  <c r="AO68" i="34"/>
  <c r="AX73" i="34"/>
  <c r="AO88" i="34"/>
  <c r="AX68" i="34"/>
  <c r="AL75" i="34"/>
  <c r="BA75" i="34"/>
  <c r="AX50" i="34"/>
  <c r="AX43" i="34"/>
  <c r="AX51" i="34"/>
  <c r="AO58" i="34"/>
  <c r="AX85" i="34"/>
  <c r="AL86" i="34"/>
  <c r="Z83" i="34"/>
  <c r="AX92" i="34"/>
  <c r="AO98" i="34"/>
  <c r="AO102" i="34"/>
  <c r="AX48" i="34"/>
  <c r="AL57" i="34"/>
  <c r="AX40" i="34"/>
  <c r="AX90" i="34"/>
  <c r="AX79" i="34"/>
  <c r="AU95" i="34"/>
  <c r="AU103" i="34"/>
  <c r="AX91" i="34"/>
  <c r="AO99" i="34"/>
  <c r="AO110" i="34"/>
  <c r="AO107" i="34"/>
  <c r="Z50" i="34"/>
  <c r="AU92" i="34"/>
  <c r="AU88" i="34"/>
  <c r="BA104" i="34"/>
  <c r="AO87" i="34"/>
  <c r="Z65" i="34"/>
  <c r="BA86" i="34"/>
  <c r="BA99" i="34"/>
  <c r="AU104" i="34"/>
  <c r="AO42" i="34"/>
  <c r="AO50" i="34"/>
  <c r="Q90" i="6"/>
  <c r="H88" i="37"/>
  <c r="M38" i="13"/>
  <c r="H38" i="37"/>
  <c r="Z51" i="34"/>
  <c r="M58" i="13"/>
  <c r="H58" i="37"/>
  <c r="BA102" i="34"/>
  <c r="BA72" i="34"/>
  <c r="AU78" i="34"/>
  <c r="AO70" i="34"/>
  <c r="AU101" i="34"/>
  <c r="BA59" i="34"/>
  <c r="BA64" i="34"/>
  <c r="AO67" i="34"/>
  <c r="AU93" i="34"/>
  <c r="BD99" i="1"/>
  <c r="BA110" i="34"/>
  <c r="AL53" i="34"/>
  <c r="AO81" i="34"/>
  <c r="AO111" i="34"/>
  <c r="BA89" i="34"/>
  <c r="BA114" i="34"/>
  <c r="AL43" i="34"/>
  <c r="AL51" i="34"/>
  <c r="AU58" i="34"/>
  <c r="AX49" i="34"/>
  <c r="AL85" i="34"/>
  <c r="AX82" i="34"/>
  <c r="AO76" i="34"/>
  <c r="AX83" i="34"/>
  <c r="AX84" i="34"/>
  <c r="AX96" i="34"/>
  <c r="AX100" i="34"/>
  <c r="Z87" i="34"/>
  <c r="AA71" i="1"/>
  <c r="H69" i="37"/>
  <c r="AX102" i="34"/>
  <c r="AU79" i="34"/>
  <c r="AL79" i="34"/>
  <c r="AX95" i="34"/>
  <c r="AX103" i="34"/>
  <c r="AO106" i="34"/>
  <c r="AU110" i="34"/>
  <c r="AU99" i="34"/>
  <c r="BA103" i="34"/>
  <c r="AX110" i="34"/>
  <c r="Z112" i="34"/>
  <c r="AU107" i="34"/>
  <c r="Z62" i="34"/>
  <c r="O51" i="37"/>
  <c r="Z70" i="34"/>
  <c r="AU94" i="34"/>
  <c r="AL56" i="34"/>
  <c r="Z58" i="34"/>
  <c r="AO60" i="34"/>
  <c r="AU82" i="34"/>
  <c r="AU100" i="34"/>
  <c r="Z72" i="34"/>
  <c r="AU97" i="34"/>
  <c r="Z97" i="34"/>
  <c r="AU108" i="34"/>
  <c r="AL52" i="34"/>
  <c r="AO65" i="34"/>
  <c r="AA66" i="1"/>
  <c r="H64" i="37"/>
  <c r="AO86" i="34"/>
  <c r="Z99" i="34"/>
  <c r="Z47" i="34"/>
  <c r="AU90" i="34"/>
  <c r="BA74" i="34"/>
  <c r="BA71" i="34"/>
  <c r="AU46" i="34"/>
  <c r="AU72" i="34"/>
  <c r="AL66" i="34"/>
  <c r="AU67" i="34"/>
  <c r="AO84" i="34"/>
  <c r="AO89" i="34"/>
  <c r="AO114" i="34"/>
  <c r="AR48" i="1"/>
  <c r="AL59" i="34"/>
  <c r="AU81" i="34"/>
  <c r="BB70" i="1"/>
  <c r="AU98" i="34"/>
  <c r="AU111" i="34"/>
  <c r="AO93" i="34"/>
  <c r="AX46" i="34"/>
  <c r="AX47" i="34"/>
  <c r="BA58" i="34"/>
  <c r="AX41" i="34"/>
  <c r="AX81" i="34"/>
  <c r="AX78" i="34"/>
  <c r="AL82" i="34"/>
  <c r="AU76" i="34"/>
  <c r="AU83" i="34"/>
  <c r="AL83" i="34"/>
  <c r="AO90" i="34"/>
  <c r="AX104" i="34"/>
  <c r="AX108" i="34"/>
  <c r="AX114" i="34"/>
  <c r="AX45" i="34"/>
  <c r="AX57" i="34"/>
  <c r="AX89" i="34"/>
  <c r="AX93" i="34"/>
  <c r="AX97" i="34"/>
  <c r="AX111" i="34"/>
  <c r="AX98" i="34"/>
  <c r="AX106" i="34"/>
  <c r="AO91" i="34"/>
  <c r="AX99" i="34"/>
  <c r="AX112" i="34"/>
  <c r="AX113" i="34"/>
  <c r="AX80" i="34"/>
  <c r="AX107" i="34"/>
  <c r="AU50" i="34"/>
  <c r="AX56" i="34"/>
  <c r="AU60" i="34"/>
  <c r="AU96" i="34"/>
  <c r="Z103" i="34"/>
  <c r="AO72" i="34"/>
  <c r="AX54" i="34"/>
  <c r="AL54" i="34"/>
  <c r="BA108" i="34"/>
  <c r="AU86" i="34"/>
  <c r="Z104" i="34"/>
  <c r="AU109" i="34"/>
  <c r="AU47" i="34"/>
  <c r="BA50" i="34"/>
  <c r="AG55" i="6"/>
  <c r="N53" i="37"/>
  <c r="AU62" i="34"/>
  <c r="AU71" i="34"/>
  <c r="BA46" i="34"/>
  <c r="AU105" i="34"/>
  <c r="BA78" i="34"/>
  <c r="AG50" i="6"/>
  <c r="N48" i="37"/>
  <c r="AO59" i="34"/>
  <c r="AO64" i="34"/>
  <c r="BC55" i="1"/>
  <c r="AX66" i="34"/>
  <c r="BA67" i="34"/>
  <c r="BB73" i="1"/>
  <c r="AU84" i="34"/>
  <c r="AU89" i="34"/>
  <c r="AU114" i="34"/>
  <c r="AU42" i="34"/>
  <c r="BC48" i="1"/>
  <c r="AX59" i="34"/>
  <c r="AR53" i="1"/>
  <c r="AL64" i="34"/>
  <c r="AR56" i="1"/>
  <c r="AL67" i="34"/>
  <c r="BA92" i="34"/>
  <c r="BA100" i="34"/>
  <c r="AO112" i="34"/>
  <c r="BA93" i="34"/>
  <c r="AX42" i="34"/>
  <c r="AU51" i="34"/>
  <c r="AL47" i="34"/>
  <c r="AX44" i="34"/>
  <c r="AX77" i="34"/>
  <c r="AL81" i="34"/>
  <c r="AX86" i="34"/>
  <c r="AX76" i="34"/>
  <c r="BA83" i="34"/>
  <c r="AX88" i="34"/>
  <c r="AO94" i="34"/>
  <c r="AX87" i="34"/>
  <c r="AX101" i="34"/>
  <c r="AX105" i="34"/>
  <c r="AX109" i="34"/>
  <c r="AL111" i="34"/>
  <c r="AX94" i="34"/>
  <c r="AO95" i="34"/>
  <c r="AO103" i="34"/>
  <c r="AO113" i="34"/>
  <c r="AU91" i="34"/>
  <c r="BA95" i="34"/>
  <c r="AU112" i="34"/>
  <c r="AL112" i="34"/>
  <c r="Z107" i="34"/>
  <c r="AU63" i="1"/>
  <c r="Q61" i="37" s="1"/>
  <c r="O61" i="37"/>
  <c r="AU77" i="34"/>
  <c r="Z88" i="34"/>
  <c r="BA60" i="34"/>
  <c r="BE64" i="1"/>
  <c r="U62" i="37" s="1"/>
  <c r="R62" i="37"/>
  <c r="Z82" i="34"/>
  <c r="Z95" i="34"/>
  <c r="BA87" i="34"/>
  <c r="Z108" i="34"/>
  <c r="AL65" i="34"/>
  <c r="Z86" i="34"/>
  <c r="BA47" i="34"/>
  <c r="BA90" i="34"/>
  <c r="BA107" i="34"/>
  <c r="Z109" i="34"/>
  <c r="AO62" i="34"/>
  <c r="AO71" i="34"/>
  <c r="AO46" i="34"/>
  <c r="AO78" i="34"/>
  <c r="AU70" i="34"/>
  <c r="BA106" i="34"/>
  <c r="AU59" i="34"/>
  <c r="AU64" i="34"/>
  <c r="AX74" i="34"/>
  <c r="BA85" i="34"/>
  <c r="AO51" i="34"/>
  <c r="BC53" i="1"/>
  <c r="AX64" i="34"/>
  <c r="BC56" i="1"/>
  <c r="AX67" i="34"/>
  <c r="AO82" i="34"/>
  <c r="BB103" i="1"/>
  <c r="AK102" i="1"/>
  <c r="M100" i="37" s="1"/>
  <c r="W57" i="6"/>
  <c r="W62" i="6"/>
  <c r="AO71" i="6"/>
  <c r="AF66" i="6"/>
  <c r="W87" i="6"/>
  <c r="AF57" i="6"/>
  <c r="O100" i="6"/>
  <c r="P46" i="6"/>
  <c r="AY37" i="6"/>
  <c r="AY50" i="6"/>
  <c r="AY71" i="6"/>
  <c r="O62" i="6"/>
  <c r="AY66" i="6"/>
  <c r="O87" i="6"/>
  <c r="AO100" i="6"/>
  <c r="K44" i="13"/>
  <c r="X31" i="6"/>
  <c r="AF37" i="6"/>
  <c r="AO66" i="6"/>
  <c r="O66" i="6"/>
  <c r="AU50" i="1"/>
  <c r="Q48" i="37" s="1"/>
  <c r="AU55" i="1"/>
  <c r="BE57" i="1"/>
  <c r="U55" i="37" s="1"/>
  <c r="AC66" i="1"/>
  <c r="I64" i="37" s="1"/>
  <c r="Q60" i="6"/>
  <c r="Q40" i="6"/>
  <c r="AC40" i="1"/>
  <c r="I38" i="37" s="1"/>
  <c r="BC60" i="1"/>
  <c r="S58" i="37" s="1"/>
  <c r="BD63" i="1"/>
  <c r="T61" i="37" s="1"/>
  <c r="AR59" i="1"/>
  <c r="N57" i="37" s="1"/>
  <c r="AS90" i="1"/>
  <c r="O88" i="37" s="1"/>
  <c r="BB63" i="1"/>
  <c r="BC51" i="1"/>
  <c r="S49" i="37" s="1"/>
  <c r="AR60" i="1"/>
  <c r="N58" i="37" s="1"/>
  <c r="AS94" i="1"/>
  <c r="O92" i="37" s="1"/>
  <c r="BD59" i="1"/>
  <c r="T57" i="37" s="1"/>
  <c r="G38" i="13"/>
  <c r="S40" i="1"/>
  <c r="E38" i="37" s="1"/>
  <c r="BD51" i="1"/>
  <c r="T49" i="37" s="1"/>
  <c r="AR51" i="1"/>
  <c r="N49" i="37" s="1"/>
  <c r="AS35" i="1"/>
  <c r="O33" i="37" s="1"/>
  <c r="BC40" i="1"/>
  <c r="S38" i="37" s="1"/>
  <c r="BD84" i="1"/>
  <c r="T82" i="37" s="1"/>
  <c r="BC59" i="1"/>
  <c r="S57" i="37" s="1"/>
  <c r="BD91" i="1"/>
  <c r="T89" i="37" s="1"/>
  <c r="BD35" i="1"/>
  <c r="T33" i="37" s="1"/>
  <c r="D32" i="13"/>
  <c r="D35" i="13"/>
  <c r="C75" i="13"/>
  <c r="C82" i="13"/>
  <c r="D101" i="13"/>
  <c r="C61" i="13"/>
  <c r="C71" i="13"/>
  <c r="C30" i="13"/>
  <c r="C35" i="13"/>
  <c r="D74" i="13"/>
  <c r="D82" i="13"/>
  <c r="C92" i="13"/>
  <c r="C99" i="13"/>
  <c r="D61" i="13"/>
  <c r="D84" i="13"/>
  <c r="C96" i="13"/>
  <c r="D43" i="13"/>
  <c r="C51" i="13"/>
  <c r="D71" i="13"/>
  <c r="C84" i="13"/>
  <c r="C97" i="13"/>
  <c r="C60" i="13"/>
  <c r="H41" i="6"/>
  <c r="F39" i="13"/>
  <c r="C36" i="13"/>
  <c r="D46" i="13"/>
  <c r="D58" i="13"/>
  <c r="C68" i="13"/>
  <c r="C83" i="13"/>
  <c r="C46" i="13"/>
  <c r="D60" i="13"/>
  <c r="C94" i="13"/>
  <c r="D99" i="13"/>
  <c r="H56" i="6"/>
  <c r="F54" i="13"/>
  <c r="D73" i="13"/>
  <c r="D88" i="13"/>
  <c r="C58" i="13"/>
  <c r="H35" i="6"/>
  <c r="F33" i="13"/>
  <c r="C62" i="13"/>
  <c r="D49" i="13"/>
  <c r="H60" i="6"/>
  <c r="F58" i="13"/>
  <c r="H57" i="6"/>
  <c r="F55" i="13"/>
  <c r="D92" i="13"/>
  <c r="H80" i="6"/>
  <c r="F78" i="13"/>
  <c r="H61" i="6"/>
  <c r="F59" i="13"/>
  <c r="H54" i="6"/>
  <c r="F52" i="13"/>
  <c r="H81" i="6"/>
  <c r="F79" i="13"/>
  <c r="H82" i="6"/>
  <c r="F80" i="13"/>
  <c r="C44" i="13"/>
  <c r="H84" i="6"/>
  <c r="F82" i="13"/>
  <c r="C27" i="13"/>
  <c r="H73" i="6"/>
  <c r="F71" i="13"/>
  <c r="O29" i="6"/>
  <c r="AF29" i="6"/>
  <c r="AY29" i="6"/>
  <c r="F29" i="6"/>
  <c r="W29" i="6"/>
  <c r="AO29" i="6"/>
  <c r="AY35" i="6"/>
  <c r="F35" i="6"/>
  <c r="AF35" i="6"/>
  <c r="W61" i="6"/>
  <c r="AF61" i="6"/>
  <c r="AY61" i="6"/>
  <c r="F61" i="6"/>
  <c r="O61" i="6"/>
  <c r="AO61" i="6"/>
  <c r="W80" i="6"/>
  <c r="F80" i="6"/>
  <c r="F91" i="6"/>
  <c r="AO91" i="6"/>
  <c r="W97" i="6"/>
  <c r="AF97" i="6"/>
  <c r="F97" i="6"/>
  <c r="AY97" i="6"/>
  <c r="AF44" i="6"/>
  <c r="O44" i="6"/>
  <c r="F44" i="6"/>
  <c r="AY44" i="6"/>
  <c r="W49" i="6"/>
  <c r="AO49" i="6"/>
  <c r="F49" i="6"/>
  <c r="AF49" i="6"/>
  <c r="AY49" i="6"/>
  <c r="O49" i="6"/>
  <c r="AO69" i="6"/>
  <c r="F69" i="6"/>
  <c r="W69" i="6"/>
  <c r="F74" i="6"/>
  <c r="AF74" i="6"/>
  <c r="AO74" i="6"/>
  <c r="AO79" i="6"/>
  <c r="F79" i="6"/>
  <c r="AF89" i="6"/>
  <c r="F89" i="6"/>
  <c r="O89" i="6"/>
  <c r="AO89" i="6"/>
  <c r="W89" i="6"/>
  <c r="AY89" i="6"/>
  <c r="AF99" i="6"/>
  <c r="F99" i="6"/>
  <c r="AO99" i="6"/>
  <c r="O99" i="6"/>
  <c r="AY99" i="6"/>
  <c r="W99" i="6"/>
  <c r="AF103" i="6"/>
  <c r="F103" i="6"/>
  <c r="AF34" i="6"/>
  <c r="O34" i="6"/>
  <c r="AO34" i="6"/>
  <c r="W34" i="6"/>
  <c r="AY34" i="6"/>
  <c r="F34" i="6"/>
  <c r="O40" i="6"/>
  <c r="AO40" i="6"/>
  <c r="W40" i="6"/>
  <c r="AY40" i="6"/>
  <c r="AF40" i="6"/>
  <c r="F40" i="6"/>
  <c r="AO55" i="6"/>
  <c r="F55" i="6"/>
  <c r="AO72" i="6"/>
  <c r="F72" i="6"/>
  <c r="AF72" i="6"/>
  <c r="O72" i="6"/>
  <c r="W72" i="6"/>
  <c r="AY72" i="6"/>
  <c r="F90" i="6"/>
  <c r="AF90" i="6"/>
  <c r="O94" i="6"/>
  <c r="AO94" i="6"/>
  <c r="F94" i="6"/>
  <c r="AF94" i="6"/>
  <c r="D36" i="13"/>
  <c r="D78" i="13"/>
  <c r="D86" i="13"/>
  <c r="C65" i="13"/>
  <c r="C90" i="13"/>
  <c r="D83" i="13"/>
  <c r="C31" i="13"/>
  <c r="C38" i="13"/>
  <c r="D75" i="13"/>
  <c r="C88" i="13"/>
  <c r="D93" i="13"/>
  <c r="C101" i="13"/>
  <c r="C28" i="13"/>
  <c r="D64" i="13"/>
  <c r="C85" i="13"/>
  <c r="D98" i="13"/>
  <c r="C34" i="13"/>
  <c r="D47" i="13"/>
  <c r="D59" i="13"/>
  <c r="C72" i="13"/>
  <c r="C86" i="13"/>
  <c r="C98" i="13"/>
  <c r="D37" i="13"/>
  <c r="D50" i="13"/>
  <c r="C93" i="13"/>
  <c r="C91" i="13"/>
  <c r="C47" i="13"/>
  <c r="D69" i="13"/>
  <c r="D53" i="13"/>
  <c r="H33" i="6"/>
  <c r="F31" i="13"/>
  <c r="C74" i="13"/>
  <c r="C54" i="13"/>
  <c r="C32" i="13"/>
  <c r="D51" i="13"/>
  <c r="C63" i="13"/>
  <c r="H40" i="6"/>
  <c r="F38" i="13"/>
  <c r="H58" i="6"/>
  <c r="F56" i="13"/>
  <c r="H45" i="6"/>
  <c r="F43" i="13"/>
  <c r="H88" i="6"/>
  <c r="F86" i="13"/>
  <c r="H62" i="6"/>
  <c r="F60" i="13"/>
  <c r="H70" i="6"/>
  <c r="F68" i="13"/>
  <c r="H77" i="6"/>
  <c r="F75" i="13"/>
  <c r="H86" i="6"/>
  <c r="F84" i="13"/>
  <c r="H91" i="6"/>
  <c r="F89" i="13"/>
  <c r="H98" i="6"/>
  <c r="F96" i="13"/>
  <c r="AO37" i="6"/>
  <c r="F37" i="6"/>
  <c r="AO50" i="6"/>
  <c r="AF50" i="6"/>
  <c r="F50" i="6"/>
  <c r="W53" i="6"/>
  <c r="O53" i="6"/>
  <c r="AO53" i="6"/>
  <c r="AF53" i="6"/>
  <c r="AY53" i="6"/>
  <c r="F53" i="6"/>
  <c r="O57" i="6"/>
  <c r="AO57" i="6"/>
  <c r="F57" i="6"/>
  <c r="AO62" i="6"/>
  <c r="F62" i="6"/>
  <c r="W71" i="6"/>
  <c r="F71" i="6"/>
  <c r="W77" i="6"/>
  <c r="O77" i="6"/>
  <c r="AO77" i="6"/>
  <c r="AY77" i="6"/>
  <c r="F77" i="6"/>
  <c r="AF77" i="6"/>
  <c r="AO87" i="6"/>
  <c r="F87" i="6"/>
  <c r="F100" i="6"/>
  <c r="AF100" i="6"/>
  <c r="H31" i="6"/>
  <c r="F29" i="13"/>
  <c r="H43" i="6"/>
  <c r="F41" i="13"/>
  <c r="H72" i="6"/>
  <c r="F70" i="13"/>
  <c r="H94" i="6"/>
  <c r="F92" i="13"/>
  <c r="H102" i="6"/>
  <c r="F100" i="13"/>
  <c r="F30" i="13"/>
  <c r="H32" i="6"/>
  <c r="H37" i="6"/>
  <c r="F35" i="13"/>
  <c r="H53" i="6"/>
  <c r="F51" i="13"/>
  <c r="H63" i="6"/>
  <c r="F61" i="13"/>
  <c r="H85" i="6"/>
  <c r="F83" i="13"/>
  <c r="H38" i="6"/>
  <c r="F36" i="13"/>
  <c r="H67" i="6"/>
  <c r="F65" i="13"/>
  <c r="F99" i="13"/>
  <c r="H101" i="6"/>
  <c r="D27" i="13"/>
  <c r="D100" i="13"/>
  <c r="D94" i="13"/>
  <c r="C66" i="13"/>
  <c r="C79" i="13"/>
  <c r="C100" i="13"/>
  <c r="D68" i="13"/>
  <c r="D29" i="13"/>
  <c r="C41" i="13"/>
  <c r="C70" i="13"/>
  <c r="C77" i="13"/>
  <c r="D89" i="13"/>
  <c r="C95" i="13"/>
  <c r="D34" i="13"/>
  <c r="D72" i="13"/>
  <c r="C87" i="13"/>
  <c r="C40" i="13"/>
  <c r="C48" i="13"/>
  <c r="C64" i="13"/>
  <c r="C76" i="13"/>
  <c r="D87" i="13"/>
  <c r="H96" i="6"/>
  <c r="F94" i="13"/>
  <c r="D30" i="13"/>
  <c r="D40" i="13"/>
  <c r="D52" i="13"/>
  <c r="D62" i="13"/>
  <c r="C29" i="13"/>
  <c r="D95" i="13"/>
  <c r="D33" i="13"/>
  <c r="C52" i="13"/>
  <c r="D65" i="13"/>
  <c r="H97" i="6"/>
  <c r="F95" i="13"/>
  <c r="H78" i="6"/>
  <c r="F76" i="13"/>
  <c r="D80" i="13"/>
  <c r="D91" i="13"/>
  <c r="C55" i="13"/>
  <c r="C80" i="13"/>
  <c r="H99" i="6"/>
  <c r="F97" i="13"/>
  <c r="C57" i="13"/>
  <c r="C50" i="13"/>
  <c r="H44" i="6"/>
  <c r="F42" i="13"/>
  <c r="D38" i="13"/>
  <c r="H55" i="6"/>
  <c r="F53" i="13"/>
  <c r="H66" i="6"/>
  <c r="F64" i="13"/>
  <c r="H50" i="6"/>
  <c r="F48" i="13"/>
  <c r="H90" i="6"/>
  <c r="F88" i="13"/>
  <c r="H74" i="6"/>
  <c r="F72" i="13"/>
  <c r="H75" i="6"/>
  <c r="F73" i="13"/>
  <c r="H68" i="6"/>
  <c r="F66" i="13"/>
  <c r="H42" i="6"/>
  <c r="F40" i="13"/>
  <c r="H64" i="6"/>
  <c r="F62" i="13"/>
  <c r="H79" i="6"/>
  <c r="F77" i="13"/>
  <c r="H89" i="6"/>
  <c r="F87" i="13"/>
  <c r="AF36" i="6"/>
  <c r="F36" i="6"/>
  <c r="O36" i="6"/>
  <c r="AO36" i="6"/>
  <c r="W36" i="6"/>
  <c r="AY36" i="6"/>
  <c r="AF51" i="6"/>
  <c r="O51" i="6"/>
  <c r="AY51" i="6"/>
  <c r="W51" i="6"/>
  <c r="F51" i="6"/>
  <c r="AO51" i="6"/>
  <c r="W60" i="6"/>
  <c r="F60" i="6"/>
  <c r="AO60" i="6"/>
  <c r="AF60" i="6"/>
  <c r="O60" i="6"/>
  <c r="W67" i="6"/>
  <c r="O67" i="6"/>
  <c r="F67" i="6"/>
  <c r="AY67" i="6"/>
  <c r="AF76" i="6"/>
  <c r="F76" i="6"/>
  <c r="W76" i="6"/>
  <c r="AY76" i="6"/>
  <c r="O76" i="6"/>
  <c r="O86" i="6"/>
  <c r="F86" i="6"/>
  <c r="AF86" i="6"/>
  <c r="AO86" i="6"/>
  <c r="W101" i="6"/>
  <c r="AY101" i="6"/>
  <c r="F101" i="6"/>
  <c r="AF101" i="6"/>
  <c r="O101" i="6"/>
  <c r="AO101" i="6"/>
  <c r="O42" i="6"/>
  <c r="AO42" i="6"/>
  <c r="W42" i="6"/>
  <c r="AF42" i="6"/>
  <c r="AY42" i="6"/>
  <c r="F42" i="6"/>
  <c r="AO45" i="6"/>
  <c r="F45" i="6"/>
  <c r="AY45" i="6"/>
  <c r="AF45" i="6"/>
  <c r="O45" i="6"/>
  <c r="F56" i="6"/>
  <c r="AO56" i="6"/>
  <c r="W56" i="6"/>
  <c r="AO64" i="6"/>
  <c r="O64" i="6"/>
  <c r="W64" i="6"/>
  <c r="AY64" i="6"/>
  <c r="AF64" i="6"/>
  <c r="F64" i="6"/>
  <c r="O73" i="6"/>
  <c r="F73" i="6"/>
  <c r="AF73" i="6"/>
  <c r="W73" i="6"/>
  <c r="AO73" i="6"/>
  <c r="AY73" i="6"/>
  <c r="O75" i="6"/>
  <c r="F75" i="6"/>
  <c r="W81" i="6"/>
  <c r="AY81" i="6"/>
  <c r="AF81" i="6"/>
  <c r="F81" i="6"/>
  <c r="O81" i="6"/>
  <c r="AO81" i="6"/>
  <c r="W84" i="6"/>
  <c r="F84" i="6"/>
  <c r="AY84" i="6"/>
  <c r="O84" i="6"/>
  <c r="O30" i="6"/>
  <c r="F30" i="6"/>
  <c r="AO43" i="6"/>
  <c r="F43" i="6"/>
  <c r="AO68" i="6"/>
  <c r="AF68" i="6"/>
  <c r="O68" i="6"/>
  <c r="F68" i="6"/>
  <c r="AY68" i="6"/>
  <c r="AF98" i="6"/>
  <c r="F98" i="6"/>
  <c r="AF102" i="6"/>
  <c r="F102" i="6"/>
  <c r="D39" i="13"/>
  <c r="D28" i="13"/>
  <c r="D31" i="13"/>
  <c r="D67" i="13"/>
  <c r="D45" i="13"/>
  <c r="C67" i="13"/>
  <c r="C81" i="13"/>
  <c r="D41" i="13"/>
  <c r="C69" i="13"/>
  <c r="C33" i="13"/>
  <c r="D42" i="13"/>
  <c r="C73" i="13"/>
  <c r="D79" i="13"/>
  <c r="D90" i="13"/>
  <c r="D97" i="13"/>
  <c r="C45" i="13"/>
  <c r="D76" i="13"/>
  <c r="C89" i="13"/>
  <c r="C42" i="13"/>
  <c r="C49" i="13"/>
  <c r="D70" i="13"/>
  <c r="D77" i="13"/>
  <c r="D96" i="13"/>
  <c r="H49" i="6"/>
  <c r="F47" i="13"/>
  <c r="D44" i="13"/>
  <c r="D56" i="13"/>
  <c r="D66" i="13"/>
  <c r="C43" i="13"/>
  <c r="C37" i="13"/>
  <c r="D57" i="13"/>
  <c r="C78" i="13"/>
  <c r="H51" i="6"/>
  <c r="F49" i="13"/>
  <c r="D63" i="13"/>
  <c r="D81" i="13"/>
  <c r="D48" i="13"/>
  <c r="C56" i="13"/>
  <c r="D85" i="13"/>
  <c r="H48" i="6"/>
  <c r="F46" i="13"/>
  <c r="H71" i="6"/>
  <c r="F69" i="13"/>
  <c r="C59" i="13"/>
  <c r="C53" i="13"/>
  <c r="C39" i="13"/>
  <c r="D55" i="13"/>
  <c r="H46" i="6"/>
  <c r="F44" i="13"/>
  <c r="D54" i="13"/>
  <c r="H65" i="6"/>
  <c r="F63" i="13"/>
  <c r="H76" i="6"/>
  <c r="F74" i="13"/>
  <c r="H103" i="6"/>
  <c r="F101" i="13"/>
  <c r="H83" i="6"/>
  <c r="F81" i="13"/>
  <c r="H69" i="6"/>
  <c r="F67" i="13"/>
  <c r="H47" i="6"/>
  <c r="F45" i="13"/>
  <c r="AF32" i="6"/>
  <c r="AY32" i="6"/>
  <c r="O32" i="6"/>
  <c r="AO32" i="6"/>
  <c r="F32" i="6"/>
  <c r="W32" i="6"/>
  <c r="F41" i="6"/>
  <c r="AY41" i="6"/>
  <c r="AF41" i="6"/>
  <c r="O46" i="6"/>
  <c r="F46" i="6"/>
  <c r="AO46" i="6"/>
  <c r="W46" i="6"/>
  <c r="AF46" i="6"/>
  <c r="AY46" i="6"/>
  <c r="AO52" i="6"/>
  <c r="F52" i="6"/>
  <c r="W52" i="6"/>
  <c r="AY52" i="6"/>
  <c r="O52" i="6"/>
  <c r="AF52" i="6"/>
  <c r="AO54" i="6"/>
  <c r="AF54" i="6"/>
  <c r="F54" i="6"/>
  <c r="AO58" i="6"/>
  <c r="F58" i="6"/>
  <c r="W63" i="6"/>
  <c r="F63" i="6"/>
  <c r="W65" i="6"/>
  <c r="AY65" i="6"/>
  <c r="AF65" i="6"/>
  <c r="F65" i="6"/>
  <c r="O65" i="6"/>
  <c r="AO65" i="6"/>
  <c r="AO70" i="6"/>
  <c r="F70" i="6"/>
  <c r="O78" i="6"/>
  <c r="AO78" i="6"/>
  <c r="F78" i="6"/>
  <c r="AF78" i="6"/>
  <c r="W85" i="6"/>
  <c r="F85" i="6"/>
  <c r="AO85" i="6"/>
  <c r="W93" i="6"/>
  <c r="AY93" i="6"/>
  <c r="AF93" i="6"/>
  <c r="F93" i="6"/>
  <c r="O93" i="6"/>
  <c r="AO93" i="6"/>
  <c r="H30" i="6"/>
  <c r="F28" i="13"/>
  <c r="H34" i="6"/>
  <c r="F32" i="13"/>
  <c r="H39" i="6"/>
  <c r="F37" i="13"/>
  <c r="H92" i="6"/>
  <c r="F90" i="13"/>
  <c r="H52" i="6"/>
  <c r="F50" i="13"/>
  <c r="H87" i="6"/>
  <c r="F85" i="13"/>
  <c r="H93" i="6"/>
  <c r="F91" i="13"/>
  <c r="H100" i="6"/>
  <c r="F98" i="13"/>
  <c r="H29" i="6"/>
  <c r="F27" i="13"/>
  <c r="H36" i="6"/>
  <c r="F34" i="13"/>
  <c r="H59" i="6"/>
  <c r="F57" i="13"/>
  <c r="H95" i="6"/>
  <c r="F93" i="13"/>
  <c r="O38" i="13"/>
  <c r="X40" i="6"/>
  <c r="O71" i="13"/>
  <c r="X73" i="6"/>
  <c r="P63" i="13"/>
  <c r="Y65" i="6"/>
  <c r="O39" i="13"/>
  <c r="X41" i="6"/>
  <c r="K51" i="13"/>
  <c r="P53" i="6"/>
  <c r="K100" i="13"/>
  <c r="P102" i="6"/>
  <c r="AK42" i="1"/>
  <c r="AA42" i="6" s="1"/>
  <c r="P40" i="13"/>
  <c r="Y42" i="6"/>
  <c r="K67" i="13"/>
  <c r="P69" i="6"/>
  <c r="P71" i="13"/>
  <c r="Y73" i="6"/>
  <c r="K63" i="13"/>
  <c r="P65" i="6"/>
  <c r="P87" i="13"/>
  <c r="Y89" i="6"/>
  <c r="O96" i="13"/>
  <c r="X98" i="6"/>
  <c r="P81" i="13"/>
  <c r="Y83" i="6"/>
  <c r="O75" i="13"/>
  <c r="X77" i="6"/>
  <c r="P51" i="13"/>
  <c r="Y53" i="6"/>
  <c r="O92" i="13"/>
  <c r="X94" i="6"/>
  <c r="K66" i="13"/>
  <c r="P68" i="6"/>
  <c r="AK80" i="1"/>
  <c r="E78" i="7" s="1"/>
  <c r="P78" i="13"/>
  <c r="Y80" i="6"/>
  <c r="P95" i="13"/>
  <c r="Y97" i="6"/>
  <c r="AA58" i="1"/>
  <c r="K56" i="13"/>
  <c r="P58" i="6"/>
  <c r="K43" i="13"/>
  <c r="P45" i="6"/>
  <c r="O74" i="13"/>
  <c r="X76" i="6"/>
  <c r="AK74" i="1"/>
  <c r="M72" i="37" s="1"/>
  <c r="P72" i="13"/>
  <c r="Y74" i="6"/>
  <c r="AK63" i="1"/>
  <c r="AA63" i="6" s="1"/>
  <c r="O61" i="13"/>
  <c r="X63" i="6"/>
  <c r="P61" i="13"/>
  <c r="Y63" i="6"/>
  <c r="P47" i="13"/>
  <c r="Y49" i="6"/>
  <c r="P90" i="13"/>
  <c r="Y92" i="6"/>
  <c r="P83" i="13"/>
  <c r="Y85" i="6"/>
  <c r="P101" i="13"/>
  <c r="Y103" i="6"/>
  <c r="P43" i="13"/>
  <c r="Y45" i="6"/>
  <c r="P52" i="13"/>
  <c r="Y54" i="6"/>
  <c r="O68" i="13"/>
  <c r="X70" i="6"/>
  <c r="O69" i="13"/>
  <c r="X71" i="6"/>
  <c r="AK81" i="1"/>
  <c r="M79" i="37" s="1"/>
  <c r="O79" i="13"/>
  <c r="X81" i="6"/>
  <c r="P79" i="13"/>
  <c r="Y81" i="6"/>
  <c r="AK48" i="1"/>
  <c r="M46" i="37" s="1"/>
  <c r="P46" i="13"/>
  <c r="Y48" i="6"/>
  <c r="P56" i="13"/>
  <c r="Y58" i="6"/>
  <c r="O50" i="13"/>
  <c r="X52" i="6"/>
  <c r="O76" i="13"/>
  <c r="X78" i="6"/>
  <c r="P88" i="13"/>
  <c r="Y90" i="6"/>
  <c r="P53" i="13"/>
  <c r="Y55" i="6"/>
  <c r="K57" i="13"/>
  <c r="P59" i="6"/>
  <c r="K91" i="13"/>
  <c r="P93" i="6"/>
  <c r="AC36" i="1"/>
  <c r="I34" i="37" s="1"/>
  <c r="K34" i="13"/>
  <c r="P36" i="6"/>
  <c r="K32" i="13"/>
  <c r="P34" i="6"/>
  <c r="K90" i="13"/>
  <c r="P92" i="6"/>
  <c r="O87" i="13"/>
  <c r="X89" i="6"/>
  <c r="AA52" i="1"/>
  <c r="K50" i="13"/>
  <c r="P52" i="6"/>
  <c r="P39" i="13"/>
  <c r="Y41" i="6"/>
  <c r="AA54" i="1"/>
  <c r="K52" i="13"/>
  <c r="P54" i="6"/>
  <c r="K77" i="13"/>
  <c r="P79" i="6"/>
  <c r="AK87" i="1"/>
  <c r="M85" i="37" s="1"/>
  <c r="P85" i="13"/>
  <c r="Y87" i="6"/>
  <c r="K71" i="13"/>
  <c r="P73" i="6"/>
  <c r="P99" i="13"/>
  <c r="Y101" i="6"/>
  <c r="K74" i="13"/>
  <c r="P76" i="6"/>
  <c r="AK57" i="1"/>
  <c r="M55" i="37" s="1"/>
  <c r="P55" i="13"/>
  <c r="Y57" i="6"/>
  <c r="P77" i="13"/>
  <c r="Y79" i="6"/>
  <c r="K97" i="13"/>
  <c r="P99" i="6"/>
  <c r="P96" i="13"/>
  <c r="Y98" i="6"/>
  <c r="O51" i="13"/>
  <c r="X53" i="6"/>
  <c r="O63" i="13"/>
  <c r="X65" i="6"/>
  <c r="O80" i="13"/>
  <c r="X82" i="6"/>
  <c r="AK39" i="1"/>
  <c r="M37" i="37" s="1"/>
  <c r="O37" i="13"/>
  <c r="X39" i="6"/>
  <c r="O95" i="13"/>
  <c r="X97" i="6"/>
  <c r="AC60" i="1"/>
  <c r="I58" i="37" s="1"/>
  <c r="K58" i="13"/>
  <c r="P60" i="6"/>
  <c r="AC87" i="1"/>
  <c r="I85" i="37" s="1"/>
  <c r="K85" i="13"/>
  <c r="P87" i="6"/>
  <c r="AC90" i="1"/>
  <c r="K88" i="13"/>
  <c r="P90" i="6"/>
  <c r="P44" i="13"/>
  <c r="Y46" i="6"/>
  <c r="AK84" i="1"/>
  <c r="M82" i="37" s="1"/>
  <c r="O82" i="13"/>
  <c r="X84" i="6"/>
  <c r="O88" i="13"/>
  <c r="X90" i="6"/>
  <c r="P82" i="13"/>
  <c r="Y84" i="6"/>
  <c r="AK96" i="1"/>
  <c r="E94" i="7" s="1"/>
  <c r="P94" i="13"/>
  <c r="Y96" i="6"/>
  <c r="P98" i="13"/>
  <c r="Y100" i="6"/>
  <c r="AK69" i="1"/>
  <c r="M67" i="37" s="1"/>
  <c r="P67" i="13"/>
  <c r="Y69" i="6"/>
  <c r="AK43" i="1"/>
  <c r="P41" i="13"/>
  <c r="Y43" i="6"/>
  <c r="AK37" i="1"/>
  <c r="M35" i="37" s="1"/>
  <c r="P35" i="13"/>
  <c r="Y37" i="6"/>
  <c r="O36" i="13"/>
  <c r="X38" i="6"/>
  <c r="AK50" i="1"/>
  <c r="M48" i="37" s="1"/>
  <c r="O48" i="13"/>
  <c r="X50" i="6"/>
  <c r="P69" i="13"/>
  <c r="Y71" i="6"/>
  <c r="O90" i="13"/>
  <c r="X92" i="6"/>
  <c r="P100" i="13"/>
  <c r="Y102" i="6"/>
  <c r="O101" i="13"/>
  <c r="X103" i="6"/>
  <c r="P32" i="13"/>
  <c r="Y34" i="6"/>
  <c r="O81" i="13"/>
  <c r="X83" i="6"/>
  <c r="O59" i="13"/>
  <c r="X61" i="6"/>
  <c r="AA55" i="1"/>
  <c r="K53" i="13"/>
  <c r="P55" i="6"/>
  <c r="AK36" i="1"/>
  <c r="AA36" i="6" s="1"/>
  <c r="P34" i="13"/>
  <c r="Y36" i="6"/>
  <c r="AA85" i="1"/>
  <c r="K83" i="13"/>
  <c r="P85" i="6"/>
  <c r="O84" i="13"/>
  <c r="X86" i="6"/>
  <c r="K35" i="13"/>
  <c r="P37" i="6"/>
  <c r="K81" i="13"/>
  <c r="P83" i="6"/>
  <c r="AC100" i="1"/>
  <c r="I98" i="37" s="1"/>
  <c r="K98" i="13"/>
  <c r="P100" i="6"/>
  <c r="O77" i="13"/>
  <c r="X79" i="6"/>
  <c r="AK75" i="1"/>
  <c r="R73" i="13" s="1"/>
  <c r="O73" i="13"/>
  <c r="X75" i="6"/>
  <c r="K82" i="13"/>
  <c r="P84" i="6"/>
  <c r="P84" i="13"/>
  <c r="Y86" i="6"/>
  <c r="K92" i="13"/>
  <c r="P94" i="6"/>
  <c r="AK62" i="1"/>
  <c r="AA62" i="6" s="1"/>
  <c r="O60" i="13"/>
  <c r="X62" i="6"/>
  <c r="P75" i="13"/>
  <c r="Y77" i="6"/>
  <c r="O53" i="13"/>
  <c r="X55" i="6"/>
  <c r="O65" i="13"/>
  <c r="X67" i="6"/>
  <c r="AA64" i="1"/>
  <c r="K62" i="13"/>
  <c r="P64" i="6"/>
  <c r="AC42" i="1"/>
  <c r="D40" i="7" s="1"/>
  <c r="K40" i="13"/>
  <c r="P42" i="6"/>
  <c r="P92" i="13"/>
  <c r="Y94" i="6"/>
  <c r="AK95" i="1"/>
  <c r="M93" i="37" s="1"/>
  <c r="P93" i="13"/>
  <c r="Y95" i="6"/>
  <c r="O47" i="13"/>
  <c r="X49" i="6"/>
  <c r="O43" i="13"/>
  <c r="X45" i="6"/>
  <c r="O91" i="13"/>
  <c r="X93" i="6"/>
  <c r="O56" i="13"/>
  <c r="X58" i="6"/>
  <c r="P36" i="13"/>
  <c r="Y38" i="6"/>
  <c r="O70" i="13"/>
  <c r="X72" i="6"/>
  <c r="AK91" i="1"/>
  <c r="E89" i="7" s="1"/>
  <c r="P89" i="13"/>
  <c r="Y91" i="6"/>
  <c r="O57" i="13"/>
  <c r="X59" i="6"/>
  <c r="P58" i="13"/>
  <c r="Y60" i="6"/>
  <c r="AC95" i="1"/>
  <c r="I93" i="37" s="1"/>
  <c r="K93" i="13"/>
  <c r="P95" i="6"/>
  <c r="P57" i="13"/>
  <c r="Y59" i="6"/>
  <c r="P76" i="13"/>
  <c r="Y78" i="6"/>
  <c r="K94" i="13"/>
  <c r="P96" i="6"/>
  <c r="AK64" i="1"/>
  <c r="E62" i="7" s="1"/>
  <c r="P62" i="13"/>
  <c r="Y64" i="6"/>
  <c r="K36" i="13"/>
  <c r="P38" i="6"/>
  <c r="P59" i="13"/>
  <c r="Y61" i="6"/>
  <c r="AA48" i="1"/>
  <c r="K46" i="13"/>
  <c r="P48" i="6"/>
  <c r="P97" i="13"/>
  <c r="Y99" i="6"/>
  <c r="AA50" i="1"/>
  <c r="K48" i="13"/>
  <c r="P50" i="6"/>
  <c r="AC56" i="1"/>
  <c r="I54" i="37" s="1"/>
  <c r="K54" i="13"/>
  <c r="P56" i="6"/>
  <c r="AK88" i="1"/>
  <c r="M86" i="37" s="1"/>
  <c r="P86" i="13"/>
  <c r="Y88" i="6"/>
  <c r="P38" i="13"/>
  <c r="Y40" i="6"/>
  <c r="K70" i="13"/>
  <c r="P72" i="6"/>
  <c r="AA80" i="1"/>
  <c r="K78" i="13"/>
  <c r="P80" i="6"/>
  <c r="K45" i="13"/>
  <c r="P47" i="6"/>
  <c r="K89" i="13"/>
  <c r="P91" i="6"/>
  <c r="AK44" i="1"/>
  <c r="M42" i="37" s="1"/>
  <c r="O42" i="13"/>
  <c r="X44" i="6"/>
  <c r="AA74" i="1"/>
  <c r="K72" i="13"/>
  <c r="P74" i="6"/>
  <c r="P80" i="13"/>
  <c r="Y82" i="6"/>
  <c r="AK66" i="1"/>
  <c r="R64" i="13" s="1"/>
  <c r="P64" i="13"/>
  <c r="Y66" i="6"/>
  <c r="O44" i="13"/>
  <c r="X46" i="6"/>
  <c r="AC75" i="1"/>
  <c r="I73" i="37" s="1"/>
  <c r="K73" i="13"/>
  <c r="P75" i="6"/>
  <c r="K80" i="13"/>
  <c r="P82" i="6"/>
  <c r="O58" i="13"/>
  <c r="X60" i="6"/>
  <c r="O99" i="13"/>
  <c r="X101" i="6"/>
  <c r="O98" i="13"/>
  <c r="X100" i="6"/>
  <c r="P74" i="13"/>
  <c r="Y76" i="6"/>
  <c r="P65" i="13"/>
  <c r="Y67" i="6"/>
  <c r="K86" i="13"/>
  <c r="P88" i="6"/>
  <c r="O97" i="13"/>
  <c r="X99" i="6"/>
  <c r="AK68" i="1"/>
  <c r="M66" i="37" s="1"/>
  <c r="P66" i="13"/>
  <c r="Y68" i="6"/>
  <c r="O83" i="13"/>
  <c r="X85" i="6"/>
  <c r="AK47" i="1"/>
  <c r="AA47" i="6" s="1"/>
  <c r="O45" i="13"/>
  <c r="X47" i="6"/>
  <c r="P45" i="13"/>
  <c r="Y47" i="6"/>
  <c r="P50" i="13"/>
  <c r="Y52" i="6"/>
  <c r="P91" i="13"/>
  <c r="Y93" i="6"/>
  <c r="O52" i="13"/>
  <c r="X54" i="6"/>
  <c r="P68" i="13"/>
  <c r="Y70" i="6"/>
  <c r="AK32" i="1"/>
  <c r="M30" i="37" s="1"/>
  <c r="P30" i="13"/>
  <c r="Y32" i="6"/>
  <c r="AK34" i="1"/>
  <c r="R32" i="13" s="1"/>
  <c r="O32" i="13"/>
  <c r="X34" i="6"/>
  <c r="P70" i="13"/>
  <c r="Y72" i="6"/>
  <c r="Y30" i="13"/>
  <c r="AR32" i="6"/>
  <c r="X44" i="13"/>
  <c r="AQ46" i="6"/>
  <c r="S52" i="1"/>
  <c r="E50" i="37" s="1"/>
  <c r="G50" i="13"/>
  <c r="S60" i="1"/>
  <c r="E58" i="37" s="1"/>
  <c r="G58" i="13"/>
  <c r="X81" i="13"/>
  <c r="AQ83" i="6"/>
  <c r="W91" i="13"/>
  <c r="AP93" i="6"/>
  <c r="W95" i="13"/>
  <c r="AP97" i="6"/>
  <c r="U60" i="13"/>
  <c r="AI62" i="6"/>
  <c r="X82" i="13"/>
  <c r="AQ84" i="6"/>
  <c r="X86" i="13"/>
  <c r="AQ88" i="6"/>
  <c r="W88" i="13"/>
  <c r="AP90" i="6"/>
  <c r="W92" i="13"/>
  <c r="AP94" i="6"/>
  <c r="AC71" i="1"/>
  <c r="I69" i="37" s="1"/>
  <c r="M69" i="13"/>
  <c r="Q71" i="6"/>
  <c r="M94" i="13"/>
  <c r="Q96" i="6"/>
  <c r="AS79" i="1"/>
  <c r="O77" i="37" s="1"/>
  <c r="Y90" i="13"/>
  <c r="AR92" i="6"/>
  <c r="BC98" i="1"/>
  <c r="S96" i="37" s="1"/>
  <c r="AA65" i="1"/>
  <c r="AA84" i="1"/>
  <c r="AS45" i="1"/>
  <c r="O43" i="37" s="1"/>
  <c r="M46" i="13"/>
  <c r="Q48" i="6"/>
  <c r="BC49" i="1"/>
  <c r="S47" i="37" s="1"/>
  <c r="M50" i="13"/>
  <c r="Q52" i="6"/>
  <c r="W51" i="13"/>
  <c r="AP53" i="6"/>
  <c r="AB57" i="1"/>
  <c r="H55" i="37" s="1"/>
  <c r="T57" i="13"/>
  <c r="AH59" i="6"/>
  <c r="Y58" i="13"/>
  <c r="AR60" i="6"/>
  <c r="S62" i="13"/>
  <c r="AG64" i="6"/>
  <c r="Y63" i="13"/>
  <c r="AR65" i="6"/>
  <c r="T65" i="13"/>
  <c r="AH67" i="6"/>
  <c r="I79" i="6"/>
  <c r="Y87" i="13"/>
  <c r="AR89" i="6"/>
  <c r="W30" i="13"/>
  <c r="AP32" i="6"/>
  <c r="M40" i="13"/>
  <c r="Q42" i="6"/>
  <c r="Y46" i="13"/>
  <c r="AR48" i="6"/>
  <c r="M53" i="13"/>
  <c r="Q55" i="6"/>
  <c r="Y54" i="13"/>
  <c r="AR56" i="6"/>
  <c r="U59" i="13"/>
  <c r="AI61" i="6"/>
  <c r="W62" i="13"/>
  <c r="AP64" i="6"/>
  <c r="W72" i="13"/>
  <c r="AP74" i="6"/>
  <c r="W73" i="13"/>
  <c r="AP75" i="6"/>
  <c r="Y86" i="13"/>
  <c r="AR88" i="6"/>
  <c r="Q87" i="13"/>
  <c r="Z89" i="6"/>
  <c r="W93" i="13"/>
  <c r="AP95" i="6"/>
  <c r="S101" i="1"/>
  <c r="E99" i="37" s="1"/>
  <c r="H99" i="13"/>
  <c r="Y101" i="13"/>
  <c r="AR103" i="6"/>
  <c r="T73" i="13"/>
  <c r="AH75" i="6"/>
  <c r="S90" i="1"/>
  <c r="E88" i="37" s="1"/>
  <c r="BB43" i="1"/>
  <c r="R41" i="37" s="1"/>
  <c r="BB71" i="1"/>
  <c r="R69" i="37" s="1"/>
  <c r="I72" i="13"/>
  <c r="I74" i="6"/>
  <c r="S80" i="1"/>
  <c r="E78" i="37" s="1"/>
  <c r="AS86" i="1"/>
  <c r="O84" i="37" s="1"/>
  <c r="BC41" i="1"/>
  <c r="S39" i="37" s="1"/>
  <c r="AB47" i="1"/>
  <c r="H45" i="37" s="1"/>
  <c r="S66" i="1"/>
  <c r="E64" i="37" s="1"/>
  <c r="S67" i="1"/>
  <c r="E65" i="37" s="1"/>
  <c r="BD75" i="1"/>
  <c r="T73" i="37" s="1"/>
  <c r="AS36" i="1"/>
  <c r="O34" i="37" s="1"/>
  <c r="S89" i="1"/>
  <c r="E87" i="37" s="1"/>
  <c r="BD98" i="1"/>
  <c r="T96" i="37" s="1"/>
  <c r="I31" i="13"/>
  <c r="X28" i="13"/>
  <c r="AQ30" i="6"/>
  <c r="S39" i="13"/>
  <c r="AG41" i="6"/>
  <c r="Y37" i="13"/>
  <c r="AR39" i="6"/>
  <c r="S48" i="1"/>
  <c r="E46" i="37" s="1"/>
  <c r="G46" i="13"/>
  <c r="S63" i="1"/>
  <c r="E61" i="37" s="1"/>
  <c r="G61" i="13"/>
  <c r="W64" i="13"/>
  <c r="AP66" i="6"/>
  <c r="W66" i="13"/>
  <c r="AP68" i="6"/>
  <c r="W75" i="13"/>
  <c r="AP77" i="6"/>
  <c r="X89" i="13"/>
  <c r="AQ91" i="6"/>
  <c r="X93" i="13"/>
  <c r="AQ95" i="6"/>
  <c r="X97" i="13"/>
  <c r="AQ99" i="6"/>
  <c r="S53" i="1"/>
  <c r="E51" i="37" s="1"/>
  <c r="G51" i="13"/>
  <c r="M63" i="13"/>
  <c r="Q65" i="6"/>
  <c r="S66" i="13"/>
  <c r="AG68" i="6"/>
  <c r="X90" i="13"/>
  <c r="AQ92" i="6"/>
  <c r="X94" i="13"/>
  <c r="AQ96" i="6"/>
  <c r="W96" i="13"/>
  <c r="AP98" i="6"/>
  <c r="Y69" i="13"/>
  <c r="AR71" i="6"/>
  <c r="W89" i="13"/>
  <c r="AP91" i="6"/>
  <c r="AU101" i="1"/>
  <c r="Q99" i="37" s="1"/>
  <c r="S99" i="13"/>
  <c r="AG101" i="6"/>
  <c r="Y94" i="13"/>
  <c r="AR96" i="6"/>
  <c r="AR70" i="1"/>
  <c r="N68" i="37" s="1"/>
  <c r="M33" i="13"/>
  <c r="Q35" i="6"/>
  <c r="Q38" i="13"/>
  <c r="Z40" i="6"/>
  <c r="X42" i="13"/>
  <c r="AQ44" i="6"/>
  <c r="BB45" i="1"/>
  <c r="R43" i="37" s="1"/>
  <c r="AB49" i="1"/>
  <c r="H47" i="37" s="1"/>
  <c r="S50" i="1"/>
  <c r="E48" i="37" s="1"/>
  <c r="G48" i="13"/>
  <c r="W52" i="13"/>
  <c r="AP54" i="6"/>
  <c r="S58" i="1"/>
  <c r="E56" i="37" s="1"/>
  <c r="G56" i="13"/>
  <c r="W57" i="13"/>
  <c r="AP59" i="6"/>
  <c r="W60" i="13"/>
  <c r="AP62" i="6"/>
  <c r="U62" i="13"/>
  <c r="AI64" i="6"/>
  <c r="M68" i="13"/>
  <c r="Q70" i="6"/>
  <c r="W74" i="13"/>
  <c r="AP76" i="6"/>
  <c r="Y78" i="13"/>
  <c r="AR80" i="6"/>
  <c r="Q79" i="13"/>
  <c r="Z81" i="6"/>
  <c r="U27" i="13"/>
  <c r="AI29" i="6"/>
  <c r="W33" i="13"/>
  <c r="AP35" i="6"/>
  <c r="Q35" i="13"/>
  <c r="Z37" i="6"/>
  <c r="Q40" i="13"/>
  <c r="Z42" i="6"/>
  <c r="T49" i="13"/>
  <c r="AH51" i="6"/>
  <c r="U53" i="13"/>
  <c r="AI55" i="6"/>
  <c r="T55" i="13"/>
  <c r="AH57" i="6"/>
  <c r="S62" i="1"/>
  <c r="E60" i="37" s="1"/>
  <c r="G60" i="13"/>
  <c r="Y64" i="13"/>
  <c r="AR66" i="6"/>
  <c r="Q69" i="13"/>
  <c r="Z71" i="6"/>
  <c r="Y72" i="13"/>
  <c r="AR74" i="6"/>
  <c r="S76" i="1"/>
  <c r="E74" i="37" s="1"/>
  <c r="H74" i="13"/>
  <c r="M78" i="13"/>
  <c r="Q80" i="6"/>
  <c r="H81" i="13"/>
  <c r="S83" i="1"/>
  <c r="E81" i="37" s="1"/>
  <c r="M83" i="13"/>
  <c r="Q85" i="6"/>
  <c r="Q90" i="13"/>
  <c r="Z92" i="6"/>
  <c r="Y93" i="13"/>
  <c r="AR95" i="6"/>
  <c r="Q99" i="13"/>
  <c r="Z101" i="6"/>
  <c r="S38" i="1"/>
  <c r="E36" i="37" s="1"/>
  <c r="T52" i="13"/>
  <c r="AH54" i="6"/>
  <c r="T59" i="13"/>
  <c r="AH61" i="6"/>
  <c r="S65" i="1"/>
  <c r="E63" i="37" s="1"/>
  <c r="AB77" i="1"/>
  <c r="H75" i="37" s="1"/>
  <c r="S81" i="1"/>
  <c r="E79" i="37" s="1"/>
  <c r="AS33" i="1"/>
  <c r="O31" i="37" s="1"/>
  <c r="BC61" i="1"/>
  <c r="S59" i="37" s="1"/>
  <c r="S95" i="1"/>
  <c r="E93" i="37" s="1"/>
  <c r="BD46" i="1"/>
  <c r="T44" i="37" s="1"/>
  <c r="Q70" i="13"/>
  <c r="Z72" i="6"/>
  <c r="S82" i="1"/>
  <c r="E80" i="37" s="1"/>
  <c r="S87" i="1"/>
  <c r="E85" i="37" s="1"/>
  <c r="AS93" i="1"/>
  <c r="O91" i="37" s="1"/>
  <c r="AS49" i="1"/>
  <c r="O47" i="37" s="1"/>
  <c r="Y51" i="13"/>
  <c r="AR53" i="6"/>
  <c r="M64" i="13"/>
  <c r="Q66" i="6"/>
  <c r="Q97" i="13"/>
  <c r="Z99" i="6"/>
  <c r="AB61" i="1"/>
  <c r="H59" i="37" s="1"/>
  <c r="AS98" i="1"/>
  <c r="O96" i="37" s="1"/>
  <c r="Y34" i="13"/>
  <c r="AR36" i="6"/>
  <c r="S42" i="13"/>
  <c r="AG44" i="6"/>
  <c r="X32" i="13"/>
  <c r="AQ34" i="6"/>
  <c r="AR40" i="1"/>
  <c r="N38" i="37" s="1"/>
  <c r="S43" i="13"/>
  <c r="AG45" i="6"/>
  <c r="S56" i="1"/>
  <c r="E54" i="37" s="1"/>
  <c r="G54" i="13"/>
  <c r="AR36" i="1"/>
  <c r="N34" i="37" s="1"/>
  <c r="X63" i="13"/>
  <c r="AQ65" i="6"/>
  <c r="W65" i="13"/>
  <c r="AP67" i="6"/>
  <c r="W79" i="13"/>
  <c r="AP81" i="6"/>
  <c r="AS65" i="1"/>
  <c r="O63" i="37" s="1"/>
  <c r="X66" i="13"/>
  <c r="AQ68" i="6"/>
  <c r="AR75" i="1"/>
  <c r="N73" i="37" s="1"/>
  <c r="W77" i="13"/>
  <c r="AP79" i="6"/>
  <c r="BE83" i="1"/>
  <c r="U81" i="37" s="1"/>
  <c r="W81" i="13"/>
  <c r="AP83" i="6"/>
  <c r="W85" i="13"/>
  <c r="AP87" i="6"/>
  <c r="I102" i="6"/>
  <c r="T78" i="13"/>
  <c r="AH80" i="6"/>
  <c r="W86" i="13"/>
  <c r="AP88" i="6"/>
  <c r="AR74" i="1"/>
  <c r="N72" i="37" s="1"/>
  <c r="AB101" i="1"/>
  <c r="H99" i="37" s="1"/>
  <c r="BC90" i="1"/>
  <c r="S88" i="37" s="1"/>
  <c r="AA96" i="1"/>
  <c r="S30" i="1"/>
  <c r="E28" i="37" s="1"/>
  <c r="G28" i="13"/>
  <c r="U38" i="13"/>
  <c r="AI40" i="6"/>
  <c r="AB45" i="1"/>
  <c r="AA45" i="1" s="1"/>
  <c r="BD45" i="1"/>
  <c r="T43" i="37" s="1"/>
  <c r="AR49" i="1"/>
  <c r="N47" i="37" s="1"/>
  <c r="T48" i="13"/>
  <c r="AH50" i="6"/>
  <c r="U50" i="13"/>
  <c r="AI52" i="6"/>
  <c r="S55" i="1"/>
  <c r="E53" i="37" s="1"/>
  <c r="G53" i="13"/>
  <c r="T58" i="13"/>
  <c r="AH60" i="6"/>
  <c r="W59" i="13"/>
  <c r="AP61" i="6"/>
  <c r="T61" i="13"/>
  <c r="AH63" i="6"/>
  <c r="Y68" i="13"/>
  <c r="AR70" i="6"/>
  <c r="AB82" i="1"/>
  <c r="H80" i="37" s="1"/>
  <c r="S96" i="1"/>
  <c r="E94" i="37" s="1"/>
  <c r="G94" i="13"/>
  <c r="Q98" i="13"/>
  <c r="Z100" i="6"/>
  <c r="Q29" i="13"/>
  <c r="Z31" i="6"/>
  <c r="T37" i="13"/>
  <c r="AH39" i="6"/>
  <c r="T46" i="13"/>
  <c r="AH48" i="6"/>
  <c r="W49" i="13"/>
  <c r="AP51" i="6"/>
  <c r="T54" i="13"/>
  <c r="AH56" i="6"/>
  <c r="W55" i="13"/>
  <c r="AP57" i="6"/>
  <c r="S64" i="1"/>
  <c r="E62" i="37" s="1"/>
  <c r="G62" i="13"/>
  <c r="Y75" i="13"/>
  <c r="AR77" i="6"/>
  <c r="M85" i="13"/>
  <c r="Q87" i="6"/>
  <c r="Q91" i="13"/>
  <c r="Z93" i="6"/>
  <c r="T98" i="13"/>
  <c r="AH100" i="6"/>
  <c r="U99" i="13"/>
  <c r="AI101" i="6"/>
  <c r="AB39" i="1"/>
  <c r="H37" i="37" s="1"/>
  <c r="S41" i="13"/>
  <c r="AG43" i="6"/>
  <c r="AB59" i="1"/>
  <c r="H57" i="37" s="1"/>
  <c r="T74" i="13"/>
  <c r="AH76" i="6"/>
  <c r="AR61" i="1"/>
  <c r="N59" i="37" s="1"/>
  <c r="AS43" i="1"/>
  <c r="O41" i="37" s="1"/>
  <c r="BC43" i="1"/>
  <c r="S41" i="37" s="1"/>
  <c r="M52" i="13"/>
  <c r="Q54" i="6"/>
  <c r="AB86" i="1"/>
  <c r="H84" i="37" s="1"/>
  <c r="AS97" i="1"/>
  <c r="O95" i="37" s="1"/>
  <c r="BC54" i="1"/>
  <c r="S52" i="37" s="1"/>
  <c r="AB88" i="1"/>
  <c r="H86" i="37" s="1"/>
  <c r="AB93" i="1"/>
  <c r="H91" i="37" s="1"/>
  <c r="BB102" i="1"/>
  <c r="R100" i="37" s="1"/>
  <c r="BD49" i="1"/>
  <c r="T47" i="37" s="1"/>
  <c r="I71" i="6"/>
  <c r="BD79" i="1"/>
  <c r="T77" i="37" s="1"/>
  <c r="S85" i="1"/>
  <c r="E83" i="37" s="1"/>
  <c r="S99" i="1"/>
  <c r="E97" i="37" s="1"/>
  <c r="BC31" i="1"/>
  <c r="S29" i="37" s="1"/>
  <c r="S44" i="13"/>
  <c r="AG46" i="6"/>
  <c r="U43" i="13"/>
  <c r="AI45" i="6"/>
  <c r="BC74" i="1"/>
  <c r="S72" i="37" s="1"/>
  <c r="S49" i="1"/>
  <c r="E47" i="37" s="1"/>
  <c r="G47" i="13"/>
  <c r="BC75" i="1"/>
  <c r="S73" i="37" s="1"/>
  <c r="X77" i="13"/>
  <c r="AQ79" i="6"/>
  <c r="W83" i="13"/>
  <c r="AP85" i="6"/>
  <c r="W87" i="13"/>
  <c r="AP89" i="6"/>
  <c r="BD47" i="1"/>
  <c r="T45" i="37" s="1"/>
  <c r="S60" i="13"/>
  <c r="AG62" i="6"/>
  <c r="BB65" i="1"/>
  <c r="R63" i="37" s="1"/>
  <c r="BB72" i="1"/>
  <c r="R70" i="37" s="1"/>
  <c r="BC76" i="1"/>
  <c r="S74" i="37" s="1"/>
  <c r="W76" i="13"/>
  <c r="AP78" i="6"/>
  <c r="W80" i="13"/>
  <c r="AP82" i="6"/>
  <c r="W84" i="13"/>
  <c r="AP86" i="6"/>
  <c r="BC81" i="1"/>
  <c r="BC73" i="1"/>
  <c r="S71" i="37" s="1"/>
  <c r="Y74" i="13"/>
  <c r="AR76" i="6"/>
  <c r="M82" i="13"/>
  <c r="Q84" i="6"/>
  <c r="M90" i="13"/>
  <c r="Q92" i="6"/>
  <c r="AS95" i="1"/>
  <c r="O93" i="37" s="1"/>
  <c r="BE95" i="1"/>
  <c r="U93" i="37" s="1"/>
  <c r="T29" i="13"/>
  <c r="AH31" i="6"/>
  <c r="U34" i="13"/>
  <c r="AI36" i="6"/>
  <c r="Q37" i="13"/>
  <c r="Z39" i="6"/>
  <c r="S42" i="1"/>
  <c r="E40" i="37" s="1"/>
  <c r="G40" i="13"/>
  <c r="Q43" i="13"/>
  <c r="Z45" i="6"/>
  <c r="S47" i="1"/>
  <c r="E45" i="37" s="1"/>
  <c r="G45" i="13"/>
  <c r="U47" i="13"/>
  <c r="AI49" i="6"/>
  <c r="T51" i="13"/>
  <c r="AH53" i="6"/>
  <c r="W53" i="13"/>
  <c r="AP55" i="6"/>
  <c r="W58" i="13"/>
  <c r="AP60" i="6"/>
  <c r="Y59" i="13"/>
  <c r="AR61" i="6"/>
  <c r="X61" i="13"/>
  <c r="AQ63" i="6"/>
  <c r="Q63" i="13"/>
  <c r="Z65" i="6"/>
  <c r="T69" i="13"/>
  <c r="AH71" i="6"/>
  <c r="Q75" i="13"/>
  <c r="Z77" i="6"/>
  <c r="AB83" i="1"/>
  <c r="AC83" i="1" s="1"/>
  <c r="I81" i="37" s="1"/>
  <c r="Y91" i="13"/>
  <c r="AR93" i="6"/>
  <c r="Q94" i="13"/>
  <c r="Z96" i="6"/>
  <c r="Q30" i="13"/>
  <c r="Z32" i="6"/>
  <c r="M34" i="13"/>
  <c r="Q36" i="6"/>
  <c r="Q44" i="13"/>
  <c r="Z46" i="6"/>
  <c r="W46" i="13"/>
  <c r="AP48" i="6"/>
  <c r="U52" i="13"/>
  <c r="AI54" i="6"/>
  <c r="W54" i="13"/>
  <c r="AP56" i="6"/>
  <c r="Y55" i="13"/>
  <c r="AR57" i="6"/>
  <c r="T62" i="13"/>
  <c r="AH64" i="6"/>
  <c r="M73" i="13"/>
  <c r="Q75" i="6"/>
  <c r="Y79" i="13"/>
  <c r="AR81" i="6"/>
  <c r="Q86" i="13"/>
  <c r="Z88" i="6"/>
  <c r="M93" i="13"/>
  <c r="Q95" i="6"/>
  <c r="Y98" i="13"/>
  <c r="AR100" i="6"/>
  <c r="M101" i="13"/>
  <c r="Q103" i="6"/>
  <c r="W34" i="13"/>
  <c r="AP36" i="6"/>
  <c r="BB39" i="1"/>
  <c r="R37" i="37" s="1"/>
  <c r="AB51" i="1"/>
  <c r="H49" i="37" s="1"/>
  <c r="BC45" i="1"/>
  <c r="S43" i="37" s="1"/>
  <c r="Y95" i="13"/>
  <c r="AR97" i="6"/>
  <c r="BD43" i="1"/>
  <c r="T41" i="37" s="1"/>
  <c r="BB49" i="1"/>
  <c r="R47" i="37" s="1"/>
  <c r="Q50" i="13"/>
  <c r="Z52" i="6"/>
  <c r="Q65" i="13"/>
  <c r="Z67" i="6"/>
  <c r="BD86" i="1"/>
  <c r="T84" i="37" s="1"/>
  <c r="AB97" i="1"/>
  <c r="H95" i="37" s="1"/>
  <c r="AR54" i="1"/>
  <c r="N52" i="37" s="1"/>
  <c r="AU57" i="1"/>
  <c r="Q55" i="37" s="1"/>
  <c r="S78" i="1"/>
  <c r="E76" i="37" s="1"/>
  <c r="S91" i="1"/>
  <c r="E89" i="37" s="1"/>
  <c r="S94" i="1"/>
  <c r="E92" i="37" s="1"/>
  <c r="S39" i="1"/>
  <c r="E37" i="37" s="1"/>
  <c r="AS68" i="1"/>
  <c r="AB79" i="1"/>
  <c r="H77" i="37" s="1"/>
  <c r="AB98" i="1"/>
  <c r="H96" i="37" s="1"/>
  <c r="AK72" i="1"/>
  <c r="M70" i="37" s="1"/>
  <c r="AK52" i="1"/>
  <c r="M50" i="37" s="1"/>
  <c r="AK92" i="1"/>
  <c r="M90" i="37" s="1"/>
  <c r="AK103" i="1"/>
  <c r="M101" i="37" s="1"/>
  <c r="AK58" i="1"/>
  <c r="M56" i="37" s="1"/>
  <c r="AK38" i="1"/>
  <c r="M36" i="37" s="1"/>
  <c r="AK54" i="1"/>
  <c r="M52" i="37" s="1"/>
  <c r="AK70" i="1"/>
  <c r="M68" i="37" s="1"/>
  <c r="AK71" i="1"/>
  <c r="M69" i="37" s="1"/>
  <c r="AC48" i="1"/>
  <c r="I46" i="37" s="1"/>
  <c r="AC58" i="1"/>
  <c r="I56" i="37" s="1"/>
  <c r="AK85" i="1"/>
  <c r="M83" i="37" s="1"/>
  <c r="AK49" i="1"/>
  <c r="M47" i="37" s="1"/>
  <c r="AK45" i="1"/>
  <c r="M43" i="37" s="1"/>
  <c r="AK93" i="1"/>
  <c r="M91" i="37" s="1"/>
  <c r="AC52" i="1"/>
  <c r="I50" i="37" s="1"/>
  <c r="AC50" i="1"/>
  <c r="I48" i="37" s="1"/>
  <c r="Q90" i="1"/>
  <c r="C88" i="37" s="1"/>
  <c r="AK100" i="1"/>
  <c r="M98" i="37" s="1"/>
  <c r="AA56" i="1"/>
  <c r="AC64" i="1"/>
  <c r="I62" i="37" s="1"/>
  <c r="AC84" i="1"/>
  <c r="I82" i="37" s="1"/>
  <c r="AK41" i="1"/>
  <c r="M39" i="37" s="1"/>
  <c r="AA42" i="1"/>
  <c r="AK55" i="1"/>
  <c r="M53" i="37" s="1"/>
  <c r="Q30" i="1"/>
  <c r="C28" i="37" s="1"/>
  <c r="Q34" i="1"/>
  <c r="C32" i="37" s="1"/>
  <c r="Q53" i="1"/>
  <c r="C51" i="37" s="1"/>
  <c r="Q63" i="1"/>
  <c r="C61" i="37" s="1"/>
  <c r="AK79" i="1"/>
  <c r="M77" i="37" s="1"/>
  <c r="Q65" i="1"/>
  <c r="C63" i="37" s="1"/>
  <c r="Q41" i="1"/>
  <c r="C39" i="37" s="1"/>
  <c r="Q29" i="1"/>
  <c r="C27" i="37" s="1"/>
  <c r="Q32" i="1"/>
  <c r="C30" i="37" s="1"/>
  <c r="AC74" i="1"/>
  <c r="I72" i="37" s="1"/>
  <c r="Q96" i="1"/>
  <c r="C94" i="37" s="1"/>
  <c r="Q79" i="1"/>
  <c r="C77" i="37" s="1"/>
  <c r="Q49" i="1"/>
  <c r="C47" i="37" s="1"/>
  <c r="Q93" i="1"/>
  <c r="C91" i="37" s="1"/>
  <c r="Q89" i="1"/>
  <c r="C87" i="37" s="1"/>
  <c r="Q74" i="1"/>
  <c r="C72" i="37" s="1"/>
  <c r="Q86" i="1"/>
  <c r="C84" i="37" s="1"/>
  <c r="AK53" i="1"/>
  <c r="M51" i="37" s="1"/>
  <c r="AK97" i="1"/>
  <c r="M95" i="37" s="1"/>
  <c r="Q40" i="1"/>
  <c r="C38" i="37" s="1"/>
  <c r="AK76" i="1"/>
  <c r="M74" i="37" s="1"/>
  <c r="Q80" i="1"/>
  <c r="C78" i="37" s="1"/>
  <c r="Q102" i="1"/>
  <c r="C100" i="37" s="1"/>
  <c r="Q31" i="1"/>
  <c r="C29" i="37" s="1"/>
  <c r="Q35" i="1"/>
  <c r="C33" i="37" s="1"/>
  <c r="AK90" i="1"/>
  <c r="M88" i="37" s="1"/>
  <c r="Q68" i="1"/>
  <c r="C66" i="37" s="1"/>
  <c r="AK86" i="1"/>
  <c r="M84" i="37" s="1"/>
  <c r="AK101" i="1"/>
  <c r="M99" i="37" s="1"/>
  <c r="AK67" i="1"/>
  <c r="M65" i="37" s="1"/>
  <c r="AA90" i="1"/>
  <c r="AA36" i="1"/>
  <c r="AC92" i="1"/>
  <c r="I90" i="37" s="1"/>
  <c r="Q62" i="1"/>
  <c r="C60" i="37" s="1"/>
  <c r="Q64" i="1"/>
  <c r="C62" i="37" s="1"/>
  <c r="Q82" i="1"/>
  <c r="C80" i="37" s="1"/>
  <c r="AK94" i="1"/>
  <c r="M92" i="37" s="1"/>
  <c r="AC65" i="1"/>
  <c r="I63" i="37" s="1"/>
  <c r="Q70" i="1"/>
  <c r="C68" i="37" s="1"/>
  <c r="AK99" i="1"/>
  <c r="M97" i="37" s="1"/>
  <c r="Q36" i="1"/>
  <c r="C34" i="37" s="1"/>
  <c r="Q66" i="1"/>
  <c r="C64" i="37" s="1"/>
  <c r="AK89" i="1"/>
  <c r="M87" i="37" s="1"/>
  <c r="AK82" i="1"/>
  <c r="M80" i="37" s="1"/>
  <c r="AA75" i="1"/>
  <c r="AA95" i="1"/>
  <c r="Q71" i="1"/>
  <c r="C69" i="37" s="1"/>
  <c r="Q38" i="1"/>
  <c r="C36" i="37" s="1"/>
  <c r="AA60" i="1"/>
  <c r="AA87" i="1"/>
  <c r="Q88" i="1"/>
  <c r="C86" i="37" s="1"/>
  <c r="AK78" i="1"/>
  <c r="M76" i="37" s="1"/>
  <c r="Q33" i="1"/>
  <c r="C31" i="37" s="1"/>
  <c r="Q78" i="1"/>
  <c r="C76" i="37" s="1"/>
  <c r="AK98" i="1"/>
  <c r="M96" i="37" s="1"/>
  <c r="AK46" i="1"/>
  <c r="M44" i="37" s="1"/>
  <c r="AA100" i="1"/>
  <c r="Q77" i="1"/>
  <c r="C75" i="37" s="1"/>
  <c r="Q44" i="1"/>
  <c r="C42" i="37" s="1"/>
  <c r="AK61" i="1"/>
  <c r="M59" i="37" s="1"/>
  <c r="AC55" i="1"/>
  <c r="I53" i="37" s="1"/>
  <c r="AK83" i="1"/>
  <c r="M81" i="37" s="1"/>
  <c r="AC80" i="1"/>
  <c r="I78" i="37" s="1"/>
  <c r="AK60" i="1"/>
  <c r="M58" i="37" s="1"/>
  <c r="Q61" i="1"/>
  <c r="C59" i="37" s="1"/>
  <c r="Q48" i="1"/>
  <c r="C46" i="37" s="1"/>
  <c r="Q52" i="1"/>
  <c r="C50" i="37" s="1"/>
  <c r="AK77" i="1"/>
  <c r="M75" i="37" s="1"/>
  <c r="AK40" i="1"/>
  <c r="M38" i="37" s="1"/>
  <c r="Q67" i="1"/>
  <c r="C65" i="37" s="1"/>
  <c r="Q73" i="1"/>
  <c r="C71" i="37" s="1"/>
  <c r="Q85" i="1"/>
  <c r="C83" i="37" s="1"/>
  <c r="Q51" i="1"/>
  <c r="C49" i="37" s="1"/>
  <c r="AK65" i="1"/>
  <c r="M63" i="37" s="1"/>
  <c r="AK73" i="1"/>
  <c r="M71" i="37" s="1"/>
  <c r="Q100" i="1"/>
  <c r="C98" i="37" s="1"/>
  <c r="Q56" i="1"/>
  <c r="C54" i="37" s="1"/>
  <c r="Q81" i="1"/>
  <c r="C79" i="37" s="1"/>
  <c r="Q69" i="1"/>
  <c r="C67" i="37" s="1"/>
  <c r="Q47" i="1"/>
  <c r="C45" i="37" s="1"/>
  <c r="Q45" i="1"/>
  <c r="C43" i="37" s="1"/>
  <c r="Q54" i="1"/>
  <c r="C52" i="37" s="1"/>
  <c r="Q72" i="1"/>
  <c r="C70" i="37" s="1"/>
  <c r="Q103" i="1"/>
  <c r="C101" i="37" s="1"/>
  <c r="Q50" i="1"/>
  <c r="C48" i="37" s="1"/>
  <c r="Q46" i="1"/>
  <c r="C44" i="37" s="1"/>
  <c r="Q58" i="1"/>
  <c r="C56" i="37" s="1"/>
  <c r="Q84" i="1"/>
  <c r="C82" i="37" s="1"/>
  <c r="Q98" i="1"/>
  <c r="C96" i="37" s="1"/>
  <c r="Q75" i="1"/>
  <c r="C73" i="37" s="1"/>
  <c r="Q55" i="1"/>
  <c r="C53" i="37" s="1"/>
  <c r="Q94" i="1"/>
  <c r="C92" i="37" s="1"/>
  <c r="Q97" i="1"/>
  <c r="C95" i="37" s="1"/>
  <c r="Q39" i="1"/>
  <c r="C37" i="37" s="1"/>
  <c r="Q57" i="1"/>
  <c r="C55" i="37" s="1"/>
  <c r="AC85" i="1"/>
  <c r="I83" i="37" s="1"/>
  <c r="Q87" i="1"/>
  <c r="C85" i="37" s="1"/>
  <c r="AK59" i="1"/>
  <c r="M57" i="37" s="1"/>
  <c r="Q91" i="1"/>
  <c r="C89" i="37" s="1"/>
  <c r="Q101" i="1"/>
  <c r="C99" i="37" s="1"/>
  <c r="Q60" i="1"/>
  <c r="C58" i="37" s="1"/>
  <c r="AC96" i="1"/>
  <c r="I94" i="37" s="1"/>
  <c r="Q83" i="1"/>
  <c r="C81" i="37" s="1"/>
  <c r="Q43" i="1"/>
  <c r="C41" i="37" s="1"/>
  <c r="Q92" i="1"/>
  <c r="C90" i="37" s="1"/>
  <c r="Q42" i="1"/>
  <c r="C40" i="37" s="1"/>
  <c r="Q59" i="1"/>
  <c r="C57" i="37" s="1"/>
  <c r="Q37" i="1"/>
  <c r="C35" i="37" s="1"/>
  <c r="AC54" i="1"/>
  <c r="I52" i="37" s="1"/>
  <c r="Q95" i="1"/>
  <c r="C93" i="37" s="1"/>
  <c r="Q76" i="1"/>
  <c r="C74" i="37" s="1"/>
  <c r="Q99" i="1"/>
  <c r="C97" i="37" s="1"/>
  <c r="AR31" i="1"/>
  <c r="N29" i="37" s="1"/>
  <c r="BB41" i="1"/>
  <c r="R39" i="37" s="1"/>
  <c r="BB30" i="1"/>
  <c r="R28" i="37" s="1"/>
  <c r="AR30" i="1"/>
  <c r="N28" i="37" s="1"/>
  <c r="AB38" i="1"/>
  <c r="H36" i="37" s="1"/>
  <c r="BD73" i="1"/>
  <c r="T71" i="37" s="1"/>
  <c r="AR81" i="1"/>
  <c r="N79" i="37" s="1"/>
  <c r="BB34" i="1"/>
  <c r="R32" i="37" s="1"/>
  <c r="AR34" i="1"/>
  <c r="N32" i="37" s="1"/>
  <c r="AB37" i="1"/>
  <c r="H35" i="37" s="1"/>
  <c r="BB46" i="1"/>
  <c r="R44" i="37" s="1"/>
  <c r="AS47" i="1"/>
  <c r="O45" i="37" s="1"/>
  <c r="AS29" i="1"/>
  <c r="O27" i="37" s="1"/>
  <c r="AR83" i="1"/>
  <c r="N81" i="37" s="1"/>
  <c r="BC89" i="1"/>
  <c r="S87" i="37" s="1"/>
  <c r="AR91" i="1"/>
  <c r="N89" i="37" s="1"/>
  <c r="BD68" i="1"/>
  <c r="T66" i="37" s="1"/>
  <c r="AR92" i="1"/>
  <c r="N90" i="37" s="1"/>
  <c r="AS87" i="1"/>
  <c r="O85" i="37" s="1"/>
  <c r="AR95" i="1"/>
  <c r="N93" i="37" s="1"/>
  <c r="BD72" i="1"/>
  <c r="T70" i="37" s="1"/>
  <c r="AR88" i="1"/>
  <c r="N86" i="37" s="1"/>
  <c r="AB69" i="1"/>
  <c r="H67" i="37" s="1"/>
  <c r="AS84" i="1"/>
  <c r="O82" i="37" s="1"/>
  <c r="AS83" i="1"/>
  <c r="O81" i="37" s="1"/>
  <c r="BB101" i="1"/>
  <c r="R99" i="37" s="1"/>
  <c r="BB92" i="1"/>
  <c r="R90" i="37" s="1"/>
  <c r="AR35" i="1"/>
  <c r="N33" i="37" s="1"/>
  <c r="AS41" i="1"/>
  <c r="O39" i="37" s="1"/>
  <c r="BD30" i="1"/>
  <c r="T28" i="37" s="1"/>
  <c r="BB33" i="1"/>
  <c r="R31" i="37" s="1"/>
  <c r="AR33" i="1"/>
  <c r="N31" i="37" s="1"/>
  <c r="AS38" i="1"/>
  <c r="O36" i="37" s="1"/>
  <c r="AR67" i="1"/>
  <c r="N65" i="37" s="1"/>
  <c r="AB73" i="1"/>
  <c r="H71" i="37" s="1"/>
  <c r="AR77" i="1"/>
  <c r="N75" i="37" s="1"/>
  <c r="AR93" i="1"/>
  <c r="N91" i="37" s="1"/>
  <c r="AR103" i="1"/>
  <c r="N101" i="37" s="1"/>
  <c r="BD34" i="1"/>
  <c r="T32" i="37" s="1"/>
  <c r="AS37" i="1"/>
  <c r="O35" i="37" s="1"/>
  <c r="AR78" i="1"/>
  <c r="N76" i="37" s="1"/>
  <c r="AR86" i="1"/>
  <c r="N84" i="37" s="1"/>
  <c r="AR94" i="1"/>
  <c r="N92" i="37" s="1"/>
  <c r="BB29" i="1"/>
  <c r="R27" i="37" s="1"/>
  <c r="AR29" i="1"/>
  <c r="N27" i="37" s="1"/>
  <c r="BC66" i="1"/>
  <c r="S64" i="37" s="1"/>
  <c r="AB68" i="1"/>
  <c r="H66" i="37" s="1"/>
  <c r="AR102" i="1"/>
  <c r="N100" i="37" s="1"/>
  <c r="AS69" i="1"/>
  <c r="O67" i="37" s="1"/>
  <c r="BB84" i="1"/>
  <c r="R82" i="37" s="1"/>
  <c r="BC35" i="1"/>
  <c r="S33" i="37" s="1"/>
  <c r="AR39" i="1"/>
  <c r="N37" i="37" s="1"/>
  <c r="BC32" i="1"/>
  <c r="S30" i="37" s="1"/>
  <c r="BC29" i="1"/>
  <c r="S27" i="37" s="1"/>
  <c r="BC33" i="1"/>
  <c r="S31" i="37" s="1"/>
  <c r="BC37" i="1"/>
  <c r="S35" i="37" s="1"/>
  <c r="BC38" i="1"/>
  <c r="S36" i="37" s="1"/>
  <c r="BB40" i="1"/>
  <c r="R38" i="37" s="1"/>
  <c r="AB41" i="1"/>
  <c r="H39" i="37" s="1"/>
  <c r="AB30" i="1"/>
  <c r="H28" i="37" s="1"/>
  <c r="BD33" i="1"/>
  <c r="T31" i="37" s="1"/>
  <c r="BB38" i="1"/>
  <c r="R36" i="37" s="1"/>
  <c r="AR38" i="1"/>
  <c r="N36" i="37" s="1"/>
  <c r="AR66" i="1"/>
  <c r="N64" i="37" s="1"/>
  <c r="AR65" i="1"/>
  <c r="N63" i="37" s="1"/>
  <c r="BC87" i="1"/>
  <c r="S85" i="37" s="1"/>
  <c r="AR89" i="1"/>
  <c r="N87" i="37" s="1"/>
  <c r="BC103" i="1"/>
  <c r="S101" i="37" s="1"/>
  <c r="AB34" i="1"/>
  <c r="H32" i="37" s="1"/>
  <c r="BB37" i="1"/>
  <c r="R35" i="37" s="1"/>
  <c r="AR37" i="1"/>
  <c r="N35" i="37" s="1"/>
  <c r="AB46" i="1"/>
  <c r="H44" i="37" s="1"/>
  <c r="AR71" i="1"/>
  <c r="N69" i="37" s="1"/>
  <c r="BD29" i="1"/>
  <c r="T27" i="37" s="1"/>
  <c r="AR72" i="1"/>
  <c r="N70" i="37" s="1"/>
  <c r="BC77" i="1"/>
  <c r="S75" i="37" s="1"/>
  <c r="AR79" i="1"/>
  <c r="N77" i="37" s="1"/>
  <c r="BC85" i="1"/>
  <c r="S83" i="37" s="1"/>
  <c r="AR87" i="1"/>
  <c r="N85" i="37" s="1"/>
  <c r="BC93" i="1"/>
  <c r="S91" i="37" s="1"/>
  <c r="AB72" i="1"/>
  <c r="H70" i="37" s="1"/>
  <c r="AB76" i="1"/>
  <c r="H74" i="37" s="1"/>
  <c r="AS96" i="1"/>
  <c r="O94" i="37" s="1"/>
  <c r="BC101" i="1"/>
  <c r="S99" i="37" s="1"/>
  <c r="BC78" i="1"/>
  <c r="BC86" i="1"/>
  <c r="S84" i="37" s="1"/>
  <c r="AS88" i="1"/>
  <c r="O86" i="37" s="1"/>
  <c r="BC97" i="1"/>
  <c r="S95" i="37" s="1"/>
  <c r="AR80" i="1"/>
  <c r="N78" i="37" s="1"/>
  <c r="AR99" i="1"/>
  <c r="N97" i="37" s="1"/>
  <c r="BD101" i="1"/>
  <c r="T99" i="37" s="1"/>
  <c r="BD102" i="1"/>
  <c r="T100" i="37" s="1"/>
  <c r="BB69" i="1"/>
  <c r="R67" i="37" s="1"/>
  <c r="AR69" i="1"/>
  <c r="N67" i="37" s="1"/>
  <c r="AS99" i="1"/>
  <c r="O97" i="37" s="1"/>
  <c r="AS91" i="1"/>
  <c r="O89" i="37" s="1"/>
  <c r="BC82" i="1"/>
  <c r="S80" i="37" s="1"/>
  <c r="AR100" i="1"/>
  <c r="N98" i="37" s="1"/>
  <c r="BC39" i="1"/>
  <c r="S37" i="37" s="1"/>
  <c r="BC36" i="1"/>
  <c r="S34" i="37" s="1"/>
  <c r="BD41" i="1"/>
  <c r="T39" i="37" s="1"/>
  <c r="AS30" i="1"/>
  <c r="O28" i="37" s="1"/>
  <c r="AB33" i="1"/>
  <c r="H31" i="37" s="1"/>
  <c r="BD38" i="1"/>
  <c r="T36" i="37" s="1"/>
  <c r="AR32" i="1"/>
  <c r="N30" i="37" s="1"/>
  <c r="BB47" i="1"/>
  <c r="R45" i="37" s="1"/>
  <c r="BC70" i="1"/>
  <c r="S68" i="37" s="1"/>
  <c r="BC71" i="1"/>
  <c r="S69" i="37" s="1"/>
  <c r="BC67" i="1"/>
  <c r="S65" i="37" s="1"/>
  <c r="AR73" i="1"/>
  <c r="N71" i="37" s="1"/>
  <c r="AR85" i="1"/>
  <c r="N83" i="37" s="1"/>
  <c r="AA92" i="1"/>
  <c r="AR97" i="1"/>
  <c r="N95" i="37" s="1"/>
  <c r="AS34" i="1"/>
  <c r="O32" i="37" s="1"/>
  <c r="BD37" i="1"/>
  <c r="T35" i="37" s="1"/>
  <c r="AS46" i="1"/>
  <c r="O44" i="37" s="1"/>
  <c r="AR76" i="1"/>
  <c r="N74" i="37" s="1"/>
  <c r="BC80" i="1"/>
  <c r="S78" i="37" s="1"/>
  <c r="AR82" i="1"/>
  <c r="N80" i="37" s="1"/>
  <c r="AR90" i="1"/>
  <c r="N88" i="37" s="1"/>
  <c r="AR98" i="1"/>
  <c r="N96" i="37" s="1"/>
  <c r="BC100" i="1"/>
  <c r="S98" i="37" s="1"/>
  <c r="AB29" i="1"/>
  <c r="H27" i="37" s="1"/>
  <c r="BC69" i="1"/>
  <c r="S67" i="37" s="1"/>
  <c r="BC72" i="1"/>
  <c r="S70" i="37" s="1"/>
  <c r="AR84" i="1"/>
  <c r="N82" i="37" s="1"/>
  <c r="BB96" i="1"/>
  <c r="R94" i="37" s="1"/>
  <c r="BB80" i="1"/>
  <c r="R78" i="37" s="1"/>
  <c r="BE88" i="1"/>
  <c r="U86" i="37" s="1"/>
  <c r="AB99" i="1"/>
  <c r="H97" i="37" s="1"/>
  <c r="BC102" i="1"/>
  <c r="S100" i="37" s="1"/>
  <c r="BC94" i="1"/>
  <c r="S92" i="37" s="1"/>
  <c r="AB102" i="1"/>
  <c r="H100" i="37" s="1"/>
  <c r="BD69" i="1"/>
  <c r="T67" i="37" s="1"/>
  <c r="BB99" i="1"/>
  <c r="R97" i="37" s="1"/>
  <c r="AR96" i="1"/>
  <c r="N94" i="37" s="1"/>
  <c r="AS102" i="1"/>
  <c r="O100" i="37" s="1"/>
  <c r="AS92" i="1"/>
  <c r="O90" i="37" s="1"/>
  <c r="AU62" i="1" l="1"/>
  <c r="Q60" i="37" s="1"/>
  <c r="I88" i="6"/>
  <c r="I98" i="13"/>
  <c r="I42" i="13"/>
  <c r="I91" i="13"/>
  <c r="I33" i="6"/>
  <c r="AH62" i="6"/>
  <c r="Y88" i="13"/>
  <c r="I86" i="13"/>
  <c r="I36" i="6"/>
  <c r="I77" i="13"/>
  <c r="T60" i="13"/>
  <c r="I44" i="6"/>
  <c r="I34" i="13"/>
  <c r="I93" i="6"/>
  <c r="I41" i="6"/>
  <c r="I68" i="6"/>
  <c r="I67" i="13"/>
  <c r="AR42" i="6"/>
  <c r="I100" i="6"/>
  <c r="AR90" i="6"/>
  <c r="AR94" i="6"/>
  <c r="AC94" i="1"/>
  <c r="I92" i="37" s="1"/>
  <c r="AA94" i="1"/>
  <c r="M92" i="13"/>
  <c r="Q53" i="6"/>
  <c r="AA33" i="6"/>
  <c r="I69" i="13"/>
  <c r="I59" i="6"/>
  <c r="I32" i="6"/>
  <c r="E31" i="7"/>
  <c r="I98" i="6"/>
  <c r="I30" i="13"/>
  <c r="R31" i="13"/>
  <c r="I96" i="13"/>
  <c r="Y85" i="13"/>
  <c r="Y92" i="13"/>
  <c r="I57" i="6"/>
  <c r="I34" i="6"/>
  <c r="I37" i="6"/>
  <c r="I57" i="13"/>
  <c r="I39" i="13"/>
  <c r="I97" i="6"/>
  <c r="I51" i="6"/>
  <c r="I100" i="13"/>
  <c r="I95" i="13"/>
  <c r="I49" i="13"/>
  <c r="I70" i="6"/>
  <c r="I75" i="6"/>
  <c r="V48" i="13"/>
  <c r="AJ42" i="6"/>
  <c r="I68" i="13"/>
  <c r="F62" i="7"/>
  <c r="I35" i="13"/>
  <c r="Y40" i="13"/>
  <c r="I32" i="13"/>
  <c r="Q67" i="6"/>
  <c r="AR31" i="6"/>
  <c r="I29" i="6"/>
  <c r="I52" i="13"/>
  <c r="Y29" i="13"/>
  <c r="I27" i="13"/>
  <c r="I77" i="6"/>
  <c r="I55" i="13"/>
  <c r="F40" i="7"/>
  <c r="I66" i="13"/>
  <c r="I86" i="6"/>
  <c r="AG52" i="6"/>
  <c r="I61" i="6"/>
  <c r="I73" i="13"/>
  <c r="AU52" i="1"/>
  <c r="I75" i="13"/>
  <c r="V40" i="13"/>
  <c r="I84" i="13"/>
  <c r="S50" i="13"/>
  <c r="I31" i="6"/>
  <c r="I59" i="13"/>
  <c r="AR87" i="6"/>
  <c r="I29" i="13"/>
  <c r="H65" i="37"/>
  <c r="I72" i="6"/>
  <c r="I70" i="13"/>
  <c r="I54" i="6"/>
  <c r="AQ42" i="6"/>
  <c r="S40" i="37"/>
  <c r="AA67" i="1"/>
  <c r="AC67" i="1"/>
  <c r="I65" i="37" s="1"/>
  <c r="R44" i="6"/>
  <c r="AA31" i="6"/>
  <c r="R28" i="13"/>
  <c r="N42" i="13"/>
  <c r="L42" i="13" s="1"/>
  <c r="D42" i="7"/>
  <c r="N33" i="13"/>
  <c r="L33" i="13" s="1"/>
  <c r="R33" i="13"/>
  <c r="E49" i="7"/>
  <c r="N30" i="13"/>
  <c r="L30" i="13" s="1"/>
  <c r="E29" i="7"/>
  <c r="D30" i="7"/>
  <c r="R49" i="13"/>
  <c r="R29" i="13"/>
  <c r="N61" i="13"/>
  <c r="L61" i="13" s="1"/>
  <c r="R32" i="6"/>
  <c r="AA51" i="6"/>
  <c r="AA35" i="6"/>
  <c r="E33" i="7"/>
  <c r="AS57" i="6"/>
  <c r="G55" i="7"/>
  <c r="Z55" i="13"/>
  <c r="I43" i="6"/>
  <c r="E27" i="7"/>
  <c r="D29" i="7"/>
  <c r="R27" i="13"/>
  <c r="N29" i="13"/>
  <c r="L29" i="13" s="1"/>
  <c r="R35" i="6"/>
  <c r="AA29" i="6"/>
  <c r="D33" i="7"/>
  <c r="R31" i="6"/>
  <c r="E54" i="7"/>
  <c r="AA30" i="6"/>
  <c r="E28" i="7"/>
  <c r="R54" i="13"/>
  <c r="AA56" i="6"/>
  <c r="R48" i="13"/>
  <c r="AC53" i="1"/>
  <c r="I51" i="37" s="1"/>
  <c r="Q91" i="6"/>
  <c r="I41" i="13"/>
  <c r="I46" i="6"/>
  <c r="O56" i="37"/>
  <c r="M51" i="13"/>
  <c r="M89" i="13"/>
  <c r="I92" i="6"/>
  <c r="I35" i="6"/>
  <c r="I44" i="13"/>
  <c r="AJ50" i="6"/>
  <c r="AA91" i="1"/>
  <c r="AA53" i="1"/>
  <c r="AC91" i="1"/>
  <c r="I89" i="37" s="1"/>
  <c r="AH58" i="6"/>
  <c r="I69" i="6"/>
  <c r="F48" i="7"/>
  <c r="I84" i="6"/>
  <c r="T56" i="13"/>
  <c r="I90" i="13"/>
  <c r="I33" i="13"/>
  <c r="I101" i="13"/>
  <c r="R78" i="6"/>
  <c r="I82" i="13"/>
  <c r="I45" i="6"/>
  <c r="R40" i="6"/>
  <c r="Z62" i="13"/>
  <c r="I43" i="13"/>
  <c r="D76" i="7"/>
  <c r="AA69" i="6"/>
  <c r="N76" i="13"/>
  <c r="L76" i="13" s="1"/>
  <c r="R56" i="6"/>
  <c r="D87" i="7"/>
  <c r="N68" i="13"/>
  <c r="L68" i="13" s="1"/>
  <c r="D61" i="7"/>
  <c r="R70" i="6"/>
  <c r="D68" i="7"/>
  <c r="R63" i="6"/>
  <c r="R81" i="6"/>
  <c r="I73" i="6"/>
  <c r="I71" i="13"/>
  <c r="I103" i="6"/>
  <c r="D58" i="7"/>
  <c r="R95" i="6"/>
  <c r="V56" i="13"/>
  <c r="AS62" i="6"/>
  <c r="G60" i="7"/>
  <c r="Z60" i="13"/>
  <c r="BE98" i="1"/>
  <c r="U96" i="37" s="1"/>
  <c r="E67" i="7"/>
  <c r="AR84" i="6"/>
  <c r="AA50" i="6"/>
  <c r="R67" i="13"/>
  <c r="E48" i="7"/>
  <c r="AJ63" i="6"/>
  <c r="R89" i="6"/>
  <c r="N85" i="13"/>
  <c r="L85" i="13" s="1"/>
  <c r="N101" i="13"/>
  <c r="L101" i="13" s="1"/>
  <c r="N60" i="13"/>
  <c r="L60" i="13" s="1"/>
  <c r="N87" i="13"/>
  <c r="L87" i="13" s="1"/>
  <c r="R87" i="6"/>
  <c r="D79" i="7"/>
  <c r="R103" i="6"/>
  <c r="R62" i="6"/>
  <c r="D85" i="7"/>
  <c r="N79" i="13"/>
  <c r="L79" i="13" s="1"/>
  <c r="D101" i="7"/>
  <c r="D60" i="7"/>
  <c r="V62" i="13"/>
  <c r="AJ64" i="6"/>
  <c r="T90" i="1"/>
  <c r="J88" i="13" s="1"/>
  <c r="AA37" i="6"/>
  <c r="E55" i="7"/>
  <c r="AA102" i="6"/>
  <c r="E42" i="7"/>
  <c r="R82" i="13"/>
  <c r="R85" i="13"/>
  <c r="E100" i="7"/>
  <c r="R100" i="13"/>
  <c r="E34" i="7"/>
  <c r="AC93" i="1"/>
  <c r="I91" i="37" s="1"/>
  <c r="Q43" i="6"/>
  <c r="T56" i="37"/>
  <c r="Y56" i="13"/>
  <c r="AR58" i="6"/>
  <c r="M41" i="13"/>
  <c r="AC43" i="1"/>
  <c r="AA43" i="1"/>
  <c r="T50" i="37"/>
  <c r="AR52" i="6"/>
  <c r="Y50" i="13"/>
  <c r="R48" i="37"/>
  <c r="W48" i="13"/>
  <c r="AP50" i="6"/>
  <c r="O83" i="37"/>
  <c r="T83" i="13"/>
  <c r="AH85" i="6"/>
  <c r="S50" i="37"/>
  <c r="X50" i="13"/>
  <c r="AQ52" i="6"/>
  <c r="T53" i="37"/>
  <c r="Y53" i="13"/>
  <c r="AR55" i="6"/>
  <c r="O42" i="37"/>
  <c r="T42" i="13"/>
  <c r="AH44" i="6"/>
  <c r="R40" i="37"/>
  <c r="W40" i="13"/>
  <c r="AP42" i="6"/>
  <c r="BE42" i="1"/>
  <c r="AU41" i="1"/>
  <c r="Q39" i="37" s="1"/>
  <c r="BE87" i="1"/>
  <c r="U85" i="37" s="1"/>
  <c r="R75" i="6"/>
  <c r="R56" i="37"/>
  <c r="W56" i="13"/>
  <c r="BE58" i="1"/>
  <c r="AP58" i="6"/>
  <c r="R46" i="13"/>
  <c r="E66" i="7"/>
  <c r="R86" i="13"/>
  <c r="AA91" i="6"/>
  <c r="AA74" i="6"/>
  <c r="AQ40" i="6"/>
  <c r="X38" i="13"/>
  <c r="E40" i="7"/>
  <c r="BE66" i="1"/>
  <c r="U64" i="37" s="1"/>
  <c r="AA64" i="6"/>
  <c r="E72" i="7"/>
  <c r="R72" i="13"/>
  <c r="R42" i="6"/>
  <c r="E73" i="7"/>
  <c r="AU45" i="1"/>
  <c r="Q43" i="37" s="1"/>
  <c r="R66" i="6"/>
  <c r="Y82" i="13"/>
  <c r="D64" i="7"/>
  <c r="R50" i="37"/>
  <c r="AP52" i="6"/>
  <c r="BE52" i="1"/>
  <c r="W50" i="13"/>
  <c r="R42" i="37"/>
  <c r="AP44" i="6"/>
  <c r="BE44" i="1"/>
  <c r="W42" i="13"/>
  <c r="BE79" i="1"/>
  <c r="U77" i="37" s="1"/>
  <c r="BE91" i="1"/>
  <c r="U89" i="37" s="1"/>
  <c r="BE65" i="1"/>
  <c r="U63" i="37" s="1"/>
  <c r="AC88" i="1"/>
  <c r="I86" i="37" s="1"/>
  <c r="N64" i="13"/>
  <c r="L64" i="13" s="1"/>
  <c r="S48" i="37"/>
  <c r="X48" i="13"/>
  <c r="BE50" i="1"/>
  <c r="AQ50" i="6"/>
  <c r="BE68" i="1"/>
  <c r="U66" i="37" s="1"/>
  <c r="D38" i="7"/>
  <c r="E35" i="7"/>
  <c r="R60" i="6"/>
  <c r="AA39" i="6"/>
  <c r="R55" i="13"/>
  <c r="D93" i="7"/>
  <c r="R42" i="13"/>
  <c r="N54" i="13"/>
  <c r="L54" i="13" s="1"/>
  <c r="R36" i="6"/>
  <c r="V61" i="13"/>
  <c r="S45" i="37"/>
  <c r="AQ47" i="6"/>
  <c r="X45" i="13"/>
  <c r="AC47" i="1"/>
  <c r="I45" i="37" s="1"/>
  <c r="N38" i="13"/>
  <c r="L38" i="13" s="1"/>
  <c r="R35" i="13"/>
  <c r="AA84" i="6"/>
  <c r="N58" i="13"/>
  <c r="L58" i="13" s="1"/>
  <c r="E37" i="7"/>
  <c r="AA87" i="6"/>
  <c r="N93" i="13"/>
  <c r="L93" i="13" s="1"/>
  <c r="AA32" i="6"/>
  <c r="D34" i="7"/>
  <c r="AS64" i="6"/>
  <c r="AJ58" i="6"/>
  <c r="E82" i="7"/>
  <c r="R37" i="13"/>
  <c r="AA57" i="6"/>
  <c r="E85" i="7"/>
  <c r="AA44" i="6"/>
  <c r="D54" i="7"/>
  <c r="N34" i="13"/>
  <c r="L34" i="13" s="1"/>
  <c r="G62" i="7"/>
  <c r="F56" i="7"/>
  <c r="F61" i="7"/>
  <c r="E46" i="7"/>
  <c r="R79" i="13"/>
  <c r="AA68" i="6"/>
  <c r="E86" i="7"/>
  <c r="N98" i="13"/>
  <c r="L98" i="13" s="1"/>
  <c r="BE89" i="1"/>
  <c r="U87" i="37" s="1"/>
  <c r="AA81" i="6"/>
  <c r="R66" i="13"/>
  <c r="D73" i="7"/>
  <c r="D98" i="7"/>
  <c r="AA82" i="1"/>
  <c r="AA48" i="6"/>
  <c r="E79" i="7"/>
  <c r="N73" i="13"/>
  <c r="L73" i="13" s="1"/>
  <c r="AA47" i="1"/>
  <c r="AA88" i="6"/>
  <c r="R100" i="6"/>
  <c r="BE78" i="1"/>
  <c r="U76" i="37" s="1"/>
  <c r="S76" i="37"/>
  <c r="AC45" i="1"/>
  <c r="I43" i="37" s="1"/>
  <c r="H43" i="37"/>
  <c r="R93" i="13"/>
  <c r="S53" i="37"/>
  <c r="AQ55" i="6"/>
  <c r="BE55" i="1"/>
  <c r="X53" i="13"/>
  <c r="AA83" i="1"/>
  <c r="H81" i="37"/>
  <c r="BE81" i="1"/>
  <c r="S79" i="37"/>
  <c r="V53" i="13"/>
  <c r="Q53" i="37"/>
  <c r="R101" i="37"/>
  <c r="W101" i="13"/>
  <c r="AP103" i="6"/>
  <c r="S51" i="37"/>
  <c r="AQ53" i="6"/>
  <c r="BE53" i="1"/>
  <c r="X51" i="13"/>
  <c r="S46" i="37"/>
  <c r="X46" i="13"/>
  <c r="AQ48" i="6"/>
  <c r="BE48" i="1"/>
  <c r="R68" i="37"/>
  <c r="W68" i="13"/>
  <c r="AP70" i="6"/>
  <c r="N46" i="37"/>
  <c r="S46" i="13"/>
  <c r="AG48" i="6"/>
  <c r="AU48" i="1"/>
  <c r="T97" i="37"/>
  <c r="Y97" i="13"/>
  <c r="AR99" i="6"/>
  <c r="E30" i="7"/>
  <c r="AA95" i="6"/>
  <c r="S54" i="37"/>
  <c r="X54" i="13"/>
  <c r="BE56" i="1"/>
  <c r="AQ56" i="6"/>
  <c r="N51" i="37"/>
  <c r="AG53" i="6"/>
  <c r="S51" i="13"/>
  <c r="AU53" i="1"/>
  <c r="AA79" i="1"/>
  <c r="AC59" i="1"/>
  <c r="R59" i="6" s="1"/>
  <c r="AU68" i="1"/>
  <c r="Q66" i="37" s="1"/>
  <c r="O66" i="37"/>
  <c r="R30" i="13"/>
  <c r="E93" i="7"/>
  <c r="BE63" i="1"/>
  <c r="U61" i="37" s="1"/>
  <c r="R61" i="37"/>
  <c r="N54" i="37"/>
  <c r="S54" i="13"/>
  <c r="AG56" i="6"/>
  <c r="AU56" i="1"/>
  <c r="R71" i="37"/>
  <c r="AP73" i="6"/>
  <c r="W71" i="13"/>
  <c r="E32" i="7"/>
  <c r="M32" i="37"/>
  <c r="E60" i="7"/>
  <c r="M60" i="37"/>
  <c r="R41" i="13"/>
  <c r="M41" i="37"/>
  <c r="AA96" i="6"/>
  <c r="M94" i="37"/>
  <c r="N88" i="13"/>
  <c r="L88" i="13" s="1"/>
  <c r="I88" i="37"/>
  <c r="R61" i="13"/>
  <c r="M61" i="37"/>
  <c r="AA80" i="6"/>
  <c r="M78" i="37"/>
  <c r="R45" i="13"/>
  <c r="M45" i="37"/>
  <c r="E64" i="7"/>
  <c r="M64" i="37"/>
  <c r="R62" i="13"/>
  <c r="M62" i="37"/>
  <c r="R89" i="13"/>
  <c r="M89" i="37"/>
  <c r="N40" i="13"/>
  <c r="L40" i="13" s="1"/>
  <c r="I40" i="37"/>
  <c r="AA75" i="6"/>
  <c r="M73" i="37"/>
  <c r="R34" i="13"/>
  <c r="M34" i="37"/>
  <c r="R40" i="13"/>
  <c r="M40" i="37"/>
  <c r="F53" i="7"/>
  <c r="AJ55" i="6"/>
  <c r="I38" i="13"/>
  <c r="I40" i="6"/>
  <c r="Y57" i="13"/>
  <c r="AR59" i="6"/>
  <c r="AG60" i="6"/>
  <c r="AU60" i="1"/>
  <c r="Q58" i="37" s="1"/>
  <c r="S58" i="13"/>
  <c r="W61" i="13"/>
  <c r="AP63" i="6"/>
  <c r="Y61" i="13"/>
  <c r="AR63" i="6"/>
  <c r="AR91" i="6"/>
  <c r="Y89" i="13"/>
  <c r="AG51" i="6"/>
  <c r="S49" i="13"/>
  <c r="AH90" i="6"/>
  <c r="T88" i="13"/>
  <c r="AU51" i="1"/>
  <c r="Q49" i="37" s="1"/>
  <c r="AH94" i="6"/>
  <c r="T92" i="13"/>
  <c r="AQ51" i="6"/>
  <c r="BE51" i="1"/>
  <c r="U49" i="37" s="1"/>
  <c r="X49" i="13"/>
  <c r="X58" i="13"/>
  <c r="AQ60" i="6"/>
  <c r="BE60" i="1"/>
  <c r="U58" i="37" s="1"/>
  <c r="Y33" i="13"/>
  <c r="AR35" i="6"/>
  <c r="X57" i="13"/>
  <c r="BE59" i="1"/>
  <c r="U57" i="37" s="1"/>
  <c r="AQ59" i="6"/>
  <c r="T33" i="13"/>
  <c r="AH35" i="6"/>
  <c r="Y49" i="13"/>
  <c r="AR51" i="6"/>
  <c r="AG59" i="6"/>
  <c r="AU59" i="1"/>
  <c r="Q57" i="37" s="1"/>
  <c r="S57" i="13"/>
  <c r="T95" i="1"/>
  <c r="C93" i="7" s="1"/>
  <c r="E93" i="13"/>
  <c r="G95" i="6"/>
  <c r="T77" i="1"/>
  <c r="J77" i="6" s="1"/>
  <c r="E75" i="13"/>
  <c r="G77" i="6"/>
  <c r="T68" i="1"/>
  <c r="E66" i="13"/>
  <c r="G68" i="6"/>
  <c r="T32" i="1"/>
  <c r="J32" i="6" s="1"/>
  <c r="E30" i="13"/>
  <c r="G32" i="6"/>
  <c r="T76" i="1"/>
  <c r="C74" i="7" s="1"/>
  <c r="E74" i="13"/>
  <c r="G76" i="6"/>
  <c r="T84" i="1"/>
  <c r="E82" i="13"/>
  <c r="G84" i="6"/>
  <c r="T63" i="1"/>
  <c r="C61" i="7" s="1"/>
  <c r="E61" i="13"/>
  <c r="G63" i="6"/>
  <c r="T67" i="1"/>
  <c r="J67" i="6" s="1"/>
  <c r="E65" i="13"/>
  <c r="G67" i="6"/>
  <c r="T38" i="1"/>
  <c r="J38" i="6" s="1"/>
  <c r="E36" i="13"/>
  <c r="G38" i="6"/>
  <c r="R94" i="13"/>
  <c r="E61" i="7"/>
  <c r="R78" i="13"/>
  <c r="T97" i="1"/>
  <c r="E95" i="13"/>
  <c r="G97" i="6"/>
  <c r="T31" i="1"/>
  <c r="E29" i="13"/>
  <c r="G31" i="6"/>
  <c r="T96" i="1"/>
  <c r="C94" i="7" s="1"/>
  <c r="E94" i="13"/>
  <c r="G96" i="6"/>
  <c r="E41" i="7"/>
  <c r="D88" i="7"/>
  <c r="AA34" i="6"/>
  <c r="E45" i="7"/>
  <c r="AA66" i="6"/>
  <c r="R60" i="13"/>
  <c r="T60" i="1"/>
  <c r="C58" i="7" s="1"/>
  <c r="E58" i="13"/>
  <c r="G60" i="6"/>
  <c r="T73" i="1"/>
  <c r="E71" i="13"/>
  <c r="G73" i="6"/>
  <c r="T30" i="1"/>
  <c r="E28" i="13"/>
  <c r="G30" i="6"/>
  <c r="T75" i="1"/>
  <c r="C73" i="7" s="1"/>
  <c r="E73" i="13"/>
  <c r="G75" i="6"/>
  <c r="T69" i="1"/>
  <c r="E67" i="13"/>
  <c r="G69" i="6"/>
  <c r="T56" i="1"/>
  <c r="J56" i="6" s="1"/>
  <c r="E54" i="13"/>
  <c r="G56" i="6"/>
  <c r="T33" i="1"/>
  <c r="J33" i="6" s="1"/>
  <c r="E31" i="13"/>
  <c r="G33" i="6"/>
  <c r="T62" i="1"/>
  <c r="C60" i="7" s="1"/>
  <c r="E60" i="13"/>
  <c r="G62" i="6"/>
  <c r="AA43" i="6"/>
  <c r="R90" i="6"/>
  <c r="T57" i="1"/>
  <c r="C55" i="7" s="1"/>
  <c r="E55" i="13"/>
  <c r="G57" i="6"/>
  <c r="T58" i="1"/>
  <c r="C56" i="7" s="1"/>
  <c r="E56" i="13"/>
  <c r="G58" i="6"/>
  <c r="T52" i="1"/>
  <c r="E50" i="13"/>
  <c r="G52" i="6"/>
  <c r="T82" i="1"/>
  <c r="C80" i="7" s="1"/>
  <c r="E80" i="13"/>
  <c r="G82" i="6"/>
  <c r="T74" i="1"/>
  <c r="E72" i="13"/>
  <c r="G74" i="6"/>
  <c r="T49" i="1"/>
  <c r="C47" i="7" s="1"/>
  <c r="E47" i="13"/>
  <c r="G49" i="6"/>
  <c r="E88" i="13"/>
  <c r="G90" i="6"/>
  <c r="T78" i="1"/>
  <c r="C76" i="7" s="1"/>
  <c r="E76" i="13"/>
  <c r="G78" i="6"/>
  <c r="T48" i="1"/>
  <c r="E46" i="13"/>
  <c r="G48" i="6"/>
  <c r="T70" i="1"/>
  <c r="G70" i="6"/>
  <c r="E68" i="13"/>
  <c r="T83" i="1"/>
  <c r="C81" i="7" s="1"/>
  <c r="E81" i="13"/>
  <c r="G83" i="6"/>
  <c r="T64" i="1"/>
  <c r="E62" i="13"/>
  <c r="G64" i="6"/>
  <c r="T37" i="1"/>
  <c r="C35" i="7" s="1"/>
  <c r="E35" i="13"/>
  <c r="G37" i="6"/>
  <c r="T50" i="1"/>
  <c r="J50" i="6" s="1"/>
  <c r="E48" i="13"/>
  <c r="G50" i="6"/>
  <c r="T61" i="1"/>
  <c r="C59" i="7" s="1"/>
  <c r="E59" i="13"/>
  <c r="G61" i="6"/>
  <c r="T34" i="1"/>
  <c r="J34" i="6" s="1"/>
  <c r="E32" i="13"/>
  <c r="G34" i="6"/>
  <c r="T92" i="1"/>
  <c r="E90" i="13"/>
  <c r="G92" i="6"/>
  <c r="T91" i="1"/>
  <c r="C89" i="7" s="1"/>
  <c r="E89" i="13"/>
  <c r="G91" i="6"/>
  <c r="T87" i="1"/>
  <c r="J87" i="6" s="1"/>
  <c r="E85" i="13"/>
  <c r="G87" i="6"/>
  <c r="T94" i="1"/>
  <c r="J94" i="6" s="1"/>
  <c r="E92" i="13"/>
  <c r="G94" i="6"/>
  <c r="T55" i="1"/>
  <c r="E53" i="13"/>
  <c r="G55" i="6"/>
  <c r="T46" i="1"/>
  <c r="C44" i="7" s="1"/>
  <c r="E44" i="13"/>
  <c r="G46" i="6"/>
  <c r="T103" i="1"/>
  <c r="E101" i="13"/>
  <c r="G103" i="6"/>
  <c r="T47" i="1"/>
  <c r="E45" i="13"/>
  <c r="G47" i="6"/>
  <c r="T100" i="1"/>
  <c r="E98" i="13"/>
  <c r="G100" i="6"/>
  <c r="T71" i="1"/>
  <c r="C69" i="7" s="1"/>
  <c r="E69" i="13"/>
  <c r="G71" i="6"/>
  <c r="T89" i="1"/>
  <c r="E87" i="13"/>
  <c r="G89" i="6"/>
  <c r="T42" i="1"/>
  <c r="E40" i="13"/>
  <c r="G42" i="6"/>
  <c r="T43" i="1"/>
  <c r="J43" i="6" s="1"/>
  <c r="E41" i="13"/>
  <c r="G43" i="6"/>
  <c r="T72" i="1"/>
  <c r="J72" i="6" s="1"/>
  <c r="E70" i="13"/>
  <c r="G72" i="6"/>
  <c r="T51" i="1"/>
  <c r="C49" i="7" s="1"/>
  <c r="E49" i="13"/>
  <c r="G51" i="6"/>
  <c r="T66" i="1"/>
  <c r="C64" i="7" s="1"/>
  <c r="E64" i="13"/>
  <c r="G66" i="6"/>
  <c r="T102" i="1"/>
  <c r="E100" i="13"/>
  <c r="G102" i="6"/>
  <c r="T93" i="1"/>
  <c r="C91" i="7" s="1"/>
  <c r="E91" i="13"/>
  <c r="G93" i="6"/>
  <c r="T29" i="1"/>
  <c r="E27" i="13"/>
  <c r="G29" i="6"/>
  <c r="T65" i="1"/>
  <c r="E63" i="13"/>
  <c r="G65" i="6"/>
  <c r="T81" i="1"/>
  <c r="E79" i="13"/>
  <c r="G81" i="6"/>
  <c r="T88" i="1"/>
  <c r="E86" i="13"/>
  <c r="G88" i="6"/>
  <c r="T36" i="1"/>
  <c r="E34" i="13"/>
  <c r="G36" i="6"/>
  <c r="T35" i="1"/>
  <c r="E33" i="13"/>
  <c r="G35" i="6"/>
  <c r="T40" i="1"/>
  <c r="E38" i="13"/>
  <c r="G40" i="6"/>
  <c r="T86" i="1"/>
  <c r="C84" i="7" s="1"/>
  <c r="E84" i="13"/>
  <c r="G86" i="6"/>
  <c r="T41" i="1"/>
  <c r="E39" i="13"/>
  <c r="G41" i="6"/>
  <c r="T53" i="1"/>
  <c r="C51" i="7" s="1"/>
  <c r="E51" i="13"/>
  <c r="G53" i="6"/>
  <c r="T99" i="1"/>
  <c r="C97" i="7" s="1"/>
  <c r="E97" i="13"/>
  <c r="G99" i="6"/>
  <c r="T59" i="1"/>
  <c r="C57" i="7" s="1"/>
  <c r="E57" i="13"/>
  <c r="G59" i="6"/>
  <c r="T101" i="1"/>
  <c r="E99" i="13"/>
  <c r="G101" i="6"/>
  <c r="T39" i="1"/>
  <c r="C37" i="7" s="1"/>
  <c r="E37" i="13"/>
  <c r="G39" i="6"/>
  <c r="T98" i="1"/>
  <c r="C96" i="7" s="1"/>
  <c r="E96" i="13"/>
  <c r="G98" i="6"/>
  <c r="T54" i="1"/>
  <c r="C52" i="7" s="1"/>
  <c r="E52" i="13"/>
  <c r="G54" i="6"/>
  <c r="T45" i="1"/>
  <c r="E43" i="13"/>
  <c r="G45" i="6"/>
  <c r="T85" i="1"/>
  <c r="C83" i="7" s="1"/>
  <c r="E83" i="13"/>
  <c r="G85" i="6"/>
  <c r="T44" i="1"/>
  <c r="E42" i="13"/>
  <c r="G44" i="6"/>
  <c r="T80" i="1"/>
  <c r="J80" i="6" s="1"/>
  <c r="E78" i="13"/>
  <c r="G80" i="6"/>
  <c r="T79" i="1"/>
  <c r="E77" i="13"/>
  <c r="G79" i="6"/>
  <c r="T100" i="13"/>
  <c r="AH102" i="6"/>
  <c r="Y67" i="13"/>
  <c r="AR69" i="6"/>
  <c r="BE94" i="1"/>
  <c r="U92" i="37" s="1"/>
  <c r="X92" i="13"/>
  <c r="AQ94" i="6"/>
  <c r="M97" i="13"/>
  <c r="Q99" i="6"/>
  <c r="BE72" i="1"/>
  <c r="U70" i="37" s="1"/>
  <c r="X70" i="13"/>
  <c r="AQ72" i="6"/>
  <c r="BE100" i="1"/>
  <c r="U98" i="37" s="1"/>
  <c r="X98" i="13"/>
  <c r="AQ100" i="6"/>
  <c r="AU90" i="1"/>
  <c r="Q88" i="37" s="1"/>
  <c r="S88" i="13"/>
  <c r="AG90" i="6"/>
  <c r="BE70" i="1"/>
  <c r="U68" i="37" s="1"/>
  <c r="X68" i="13"/>
  <c r="AQ70" i="6"/>
  <c r="AU32" i="1"/>
  <c r="Q30" i="37" s="1"/>
  <c r="S30" i="13"/>
  <c r="AG32" i="6"/>
  <c r="M31" i="13"/>
  <c r="Q33" i="6"/>
  <c r="AU100" i="1"/>
  <c r="Q98" i="37" s="1"/>
  <c r="S98" i="13"/>
  <c r="AG100" i="6"/>
  <c r="T89" i="13"/>
  <c r="AH91" i="6"/>
  <c r="T86" i="13"/>
  <c r="AH88" i="6"/>
  <c r="T94" i="13"/>
  <c r="AH96" i="6"/>
  <c r="AU79" i="1"/>
  <c r="Q77" i="37" s="1"/>
  <c r="S77" i="13"/>
  <c r="AG79" i="6"/>
  <c r="Y27" i="13"/>
  <c r="AR29" i="6"/>
  <c r="M44" i="13"/>
  <c r="Q46" i="6"/>
  <c r="W35" i="13"/>
  <c r="AP37" i="6"/>
  <c r="X35" i="13"/>
  <c r="AQ37" i="6"/>
  <c r="T67" i="13"/>
  <c r="AH69" i="6"/>
  <c r="X64" i="13"/>
  <c r="AQ66" i="6"/>
  <c r="W27" i="13"/>
  <c r="AP29" i="6"/>
  <c r="AU86" i="1"/>
  <c r="Q84" i="37" s="1"/>
  <c r="S84" i="13"/>
  <c r="AG86" i="6"/>
  <c r="T36" i="13"/>
  <c r="AH38" i="6"/>
  <c r="W31" i="13"/>
  <c r="AP33" i="6"/>
  <c r="T39" i="13"/>
  <c r="AH41" i="6"/>
  <c r="W99" i="13"/>
  <c r="AP101" i="6"/>
  <c r="Y66" i="13"/>
  <c r="AR68" i="6"/>
  <c r="V60" i="13"/>
  <c r="F60" i="7"/>
  <c r="AJ62" i="6"/>
  <c r="N94" i="13"/>
  <c r="L94" i="13" s="1"/>
  <c r="D94" i="7"/>
  <c r="R96" i="6"/>
  <c r="N83" i="13"/>
  <c r="L83" i="13" s="1"/>
  <c r="D83" i="7"/>
  <c r="R85" i="6"/>
  <c r="R63" i="13"/>
  <c r="E63" i="7"/>
  <c r="AA65" i="6"/>
  <c r="R75" i="13"/>
  <c r="E75" i="7"/>
  <c r="AA77" i="6"/>
  <c r="N78" i="13"/>
  <c r="L78" i="13" s="1"/>
  <c r="D78" i="7"/>
  <c r="R80" i="6"/>
  <c r="R87" i="13"/>
  <c r="E87" i="7"/>
  <c r="AA89" i="6"/>
  <c r="R99" i="13"/>
  <c r="E99" i="7"/>
  <c r="AA101" i="6"/>
  <c r="R74" i="13"/>
  <c r="E74" i="7"/>
  <c r="AA76" i="6"/>
  <c r="N72" i="13"/>
  <c r="L72" i="13" s="1"/>
  <c r="D72" i="7"/>
  <c r="R74" i="6"/>
  <c r="R39" i="13"/>
  <c r="E39" i="7"/>
  <c r="AA41" i="6"/>
  <c r="N62" i="13"/>
  <c r="L62" i="13" s="1"/>
  <c r="D62" i="7"/>
  <c r="R64" i="6"/>
  <c r="N50" i="13"/>
  <c r="L50" i="13" s="1"/>
  <c r="R52" i="6"/>
  <c r="D50" i="7"/>
  <c r="R91" i="13"/>
  <c r="E91" i="7"/>
  <c r="AA93" i="6"/>
  <c r="R43" i="13"/>
  <c r="E43" i="7"/>
  <c r="AA45" i="6"/>
  <c r="R47" i="13"/>
  <c r="E47" i="7"/>
  <c r="AA49" i="6"/>
  <c r="R50" i="13"/>
  <c r="E50" i="7"/>
  <c r="AA52" i="6"/>
  <c r="R70" i="13"/>
  <c r="E70" i="7"/>
  <c r="AA72" i="6"/>
  <c r="I92" i="13"/>
  <c r="I94" i="6"/>
  <c r="W37" i="13"/>
  <c r="AP39" i="6"/>
  <c r="T93" i="13"/>
  <c r="AH95" i="6"/>
  <c r="W70" i="13"/>
  <c r="AP72" i="6"/>
  <c r="AR47" i="6"/>
  <c r="Y45" i="13"/>
  <c r="I47" i="13"/>
  <c r="I49" i="6"/>
  <c r="M91" i="13"/>
  <c r="Q93" i="6"/>
  <c r="M84" i="13"/>
  <c r="Q86" i="6"/>
  <c r="AC86" i="1"/>
  <c r="I84" i="37" s="1"/>
  <c r="AA86" i="1"/>
  <c r="M57" i="13"/>
  <c r="Q59" i="6"/>
  <c r="AU74" i="1"/>
  <c r="Q72" i="37" s="1"/>
  <c r="S72" i="13"/>
  <c r="AG74" i="6"/>
  <c r="AU75" i="1"/>
  <c r="Q73" i="37" s="1"/>
  <c r="S73" i="13"/>
  <c r="AG75" i="6"/>
  <c r="AU36" i="1"/>
  <c r="Q34" i="37" s="1"/>
  <c r="S34" i="13"/>
  <c r="AG36" i="6"/>
  <c r="T47" i="13"/>
  <c r="AH49" i="6"/>
  <c r="I36" i="13"/>
  <c r="I38" i="6"/>
  <c r="I74" i="13"/>
  <c r="I76" i="6"/>
  <c r="I60" i="13"/>
  <c r="I62" i="6"/>
  <c r="I51" i="13"/>
  <c r="I53" i="6"/>
  <c r="Y96" i="13"/>
  <c r="AR98" i="6"/>
  <c r="T34" i="13"/>
  <c r="AH36" i="6"/>
  <c r="I64" i="13"/>
  <c r="I66" i="6"/>
  <c r="M55" i="13"/>
  <c r="Q57" i="6"/>
  <c r="AA57" i="1"/>
  <c r="AC57" i="1"/>
  <c r="I55" i="37" s="1"/>
  <c r="X96" i="13"/>
  <c r="AQ98" i="6"/>
  <c r="AU96" i="1"/>
  <c r="Q94" i="37" s="1"/>
  <c r="S94" i="13"/>
  <c r="AG96" i="6"/>
  <c r="Z86" i="13"/>
  <c r="G86" i="7"/>
  <c r="AS88" i="6"/>
  <c r="AU84" i="1"/>
  <c r="Q82" i="37" s="1"/>
  <c r="S82" i="13"/>
  <c r="AG84" i="6"/>
  <c r="X67" i="13"/>
  <c r="AQ69" i="6"/>
  <c r="AU76" i="1"/>
  <c r="Q74" i="37" s="1"/>
  <c r="S74" i="13"/>
  <c r="AG76" i="6"/>
  <c r="Y35" i="13"/>
  <c r="AR37" i="6"/>
  <c r="AU73" i="1"/>
  <c r="Q71" i="37" s="1"/>
  <c r="S71" i="13"/>
  <c r="AG73" i="6"/>
  <c r="Y39" i="13"/>
  <c r="AR41" i="6"/>
  <c r="BE82" i="1"/>
  <c r="U80" i="37" s="1"/>
  <c r="X80" i="13"/>
  <c r="AQ82" i="6"/>
  <c r="T97" i="13"/>
  <c r="AH99" i="6"/>
  <c r="W67" i="13"/>
  <c r="AP69" i="6"/>
  <c r="Y99" i="13"/>
  <c r="AR101" i="6"/>
  <c r="AU80" i="1"/>
  <c r="Q78" i="37" s="1"/>
  <c r="S78" i="13"/>
  <c r="AG80" i="6"/>
  <c r="BE86" i="1"/>
  <c r="U84" i="37" s="1"/>
  <c r="X84" i="13"/>
  <c r="AQ86" i="6"/>
  <c r="M74" i="13"/>
  <c r="Q76" i="6"/>
  <c r="AU87" i="1"/>
  <c r="Q85" i="37" s="1"/>
  <c r="S85" i="13"/>
  <c r="AG87" i="6"/>
  <c r="X75" i="13"/>
  <c r="AQ77" i="6"/>
  <c r="AU89" i="1"/>
  <c r="Q87" i="37" s="1"/>
  <c r="S87" i="13"/>
  <c r="AG89" i="6"/>
  <c r="AU65" i="1"/>
  <c r="Q63" i="37" s="1"/>
  <c r="S63" i="13"/>
  <c r="AG65" i="6"/>
  <c r="AU38" i="1"/>
  <c r="Q36" i="37" s="1"/>
  <c r="S36" i="13"/>
  <c r="AG38" i="6"/>
  <c r="Y31" i="13"/>
  <c r="AR33" i="6"/>
  <c r="M39" i="13"/>
  <c r="Q41" i="6"/>
  <c r="X31" i="13"/>
  <c r="AQ33" i="6"/>
  <c r="AU39" i="1"/>
  <c r="Q37" i="37" s="1"/>
  <c r="S37" i="13"/>
  <c r="AG39" i="6"/>
  <c r="T35" i="13"/>
  <c r="AH37" i="6"/>
  <c r="AU103" i="1"/>
  <c r="Q101" i="37" s="1"/>
  <c r="S101" i="13"/>
  <c r="AG103" i="6"/>
  <c r="AU77" i="1"/>
  <c r="Q75" i="37" s="1"/>
  <c r="S75" i="13"/>
  <c r="AG77" i="6"/>
  <c r="T82" i="13"/>
  <c r="AH84" i="6"/>
  <c r="S86" i="13"/>
  <c r="AG88" i="6"/>
  <c r="AU95" i="1"/>
  <c r="Q93" i="37" s="1"/>
  <c r="S93" i="13"/>
  <c r="AG95" i="6"/>
  <c r="S81" i="13"/>
  <c r="AG83" i="6"/>
  <c r="AU47" i="1"/>
  <c r="Q45" i="37" s="1"/>
  <c r="T45" i="13"/>
  <c r="AH47" i="6"/>
  <c r="M35" i="13"/>
  <c r="Q37" i="6"/>
  <c r="W32" i="13"/>
  <c r="AP34" i="6"/>
  <c r="BE73" i="1"/>
  <c r="U71" i="37" s="1"/>
  <c r="Y71" i="13"/>
  <c r="AR73" i="6"/>
  <c r="S28" i="13"/>
  <c r="AG30" i="6"/>
  <c r="W39" i="13"/>
  <c r="AP41" i="6"/>
  <c r="N81" i="13"/>
  <c r="L81" i="13" s="1"/>
  <c r="D81" i="7"/>
  <c r="R83" i="6"/>
  <c r="R96" i="13"/>
  <c r="E96" i="7"/>
  <c r="AA98" i="6"/>
  <c r="R80" i="13"/>
  <c r="E80" i="7"/>
  <c r="AA82" i="6"/>
  <c r="R92" i="13"/>
  <c r="E92" i="7"/>
  <c r="AA94" i="6"/>
  <c r="R65" i="13"/>
  <c r="E65" i="7"/>
  <c r="AA67" i="6"/>
  <c r="R84" i="13"/>
  <c r="E84" i="7"/>
  <c r="AA86" i="6"/>
  <c r="R95" i="13"/>
  <c r="E95" i="7"/>
  <c r="AA97" i="6"/>
  <c r="R98" i="13"/>
  <c r="E98" i="7"/>
  <c r="AA100" i="6"/>
  <c r="N48" i="13"/>
  <c r="L48" i="13" s="1"/>
  <c r="D48" i="7"/>
  <c r="R50" i="6"/>
  <c r="R69" i="13"/>
  <c r="E69" i="7"/>
  <c r="AA71" i="6"/>
  <c r="M96" i="13"/>
  <c r="Q98" i="6"/>
  <c r="AA98" i="1"/>
  <c r="AC98" i="1"/>
  <c r="I96" i="37" s="1"/>
  <c r="T66" i="13"/>
  <c r="AH68" i="6"/>
  <c r="I89" i="13"/>
  <c r="I91" i="6"/>
  <c r="V55" i="13"/>
  <c r="AJ57" i="6"/>
  <c r="F55" i="7"/>
  <c r="W47" i="13"/>
  <c r="AP49" i="6"/>
  <c r="BE49" i="1"/>
  <c r="U47" i="37" s="1"/>
  <c r="Z93" i="13"/>
  <c r="G93" i="7"/>
  <c r="AS95" i="6"/>
  <c r="W63" i="13"/>
  <c r="AP65" i="6"/>
  <c r="BE74" i="1"/>
  <c r="U72" i="37" s="1"/>
  <c r="X72" i="13"/>
  <c r="AQ74" i="6"/>
  <c r="I97" i="13"/>
  <c r="I99" i="6"/>
  <c r="M86" i="13"/>
  <c r="Q88" i="6"/>
  <c r="X41" i="13"/>
  <c r="AQ43" i="6"/>
  <c r="S59" i="13"/>
  <c r="AG61" i="6"/>
  <c r="AU61" i="1"/>
  <c r="Q59" i="37" s="1"/>
  <c r="M80" i="13"/>
  <c r="Q82" i="6"/>
  <c r="I53" i="13"/>
  <c r="I55" i="6"/>
  <c r="Y43" i="13"/>
  <c r="AR45" i="6"/>
  <c r="I28" i="13"/>
  <c r="I30" i="6"/>
  <c r="X88" i="13"/>
  <c r="AQ90" i="6"/>
  <c r="AC101" i="1"/>
  <c r="I99" i="37" s="1"/>
  <c r="M99" i="13"/>
  <c r="Q101" i="6"/>
  <c r="AA101" i="1"/>
  <c r="Z81" i="13"/>
  <c r="G81" i="7"/>
  <c r="AS83" i="6"/>
  <c r="AU40" i="1"/>
  <c r="Q38" i="37" s="1"/>
  <c r="S38" i="13"/>
  <c r="AG40" i="6"/>
  <c r="T91" i="13"/>
  <c r="AH93" i="6"/>
  <c r="I93" i="13"/>
  <c r="I95" i="6"/>
  <c r="X59" i="13"/>
  <c r="AQ61" i="6"/>
  <c r="BE61" i="1"/>
  <c r="U59" i="37" s="1"/>
  <c r="I79" i="13"/>
  <c r="I81" i="6"/>
  <c r="I48" i="13"/>
  <c r="I50" i="6"/>
  <c r="W43" i="13"/>
  <c r="AP45" i="6"/>
  <c r="AC82" i="1"/>
  <c r="I80" i="37" s="1"/>
  <c r="I61" i="13"/>
  <c r="I63" i="6"/>
  <c r="M45" i="13"/>
  <c r="Q47" i="6"/>
  <c r="T84" i="13"/>
  <c r="AH86" i="6"/>
  <c r="W69" i="13"/>
  <c r="AP71" i="6"/>
  <c r="I88" i="13"/>
  <c r="I90" i="6"/>
  <c r="I99" i="13"/>
  <c r="I101" i="6"/>
  <c r="AA93" i="1"/>
  <c r="I50" i="13"/>
  <c r="I52" i="6"/>
  <c r="BE99" i="1"/>
  <c r="U97" i="37" s="1"/>
  <c r="W97" i="13"/>
  <c r="AP99" i="6"/>
  <c r="BE102" i="1"/>
  <c r="U100" i="37" s="1"/>
  <c r="X100" i="13"/>
  <c r="AQ102" i="6"/>
  <c r="BE80" i="1"/>
  <c r="U78" i="37" s="1"/>
  <c r="W78" i="13"/>
  <c r="AP80" i="6"/>
  <c r="AU98" i="1"/>
  <c r="Q96" i="37" s="1"/>
  <c r="S96" i="13"/>
  <c r="AG98" i="6"/>
  <c r="AU82" i="1"/>
  <c r="Q80" i="37" s="1"/>
  <c r="S80" i="13"/>
  <c r="AG82" i="6"/>
  <c r="BE67" i="1"/>
  <c r="U65" i="37" s="1"/>
  <c r="X65" i="13"/>
  <c r="AQ67" i="6"/>
  <c r="BE47" i="1"/>
  <c r="U45" i="37" s="1"/>
  <c r="W45" i="13"/>
  <c r="AP47" i="6"/>
  <c r="Y36" i="13"/>
  <c r="AR38" i="6"/>
  <c r="T28" i="13"/>
  <c r="AH30" i="6"/>
  <c r="BE36" i="1"/>
  <c r="X34" i="13"/>
  <c r="AQ36" i="6"/>
  <c r="X76" i="13"/>
  <c r="AQ78" i="6"/>
  <c r="M70" i="13"/>
  <c r="Q72" i="6"/>
  <c r="BE85" i="1"/>
  <c r="U83" i="37" s="1"/>
  <c r="X83" i="13"/>
  <c r="AQ85" i="6"/>
  <c r="AU72" i="1"/>
  <c r="Q70" i="37" s="1"/>
  <c r="S70" i="13"/>
  <c r="AG72" i="6"/>
  <c r="AU71" i="1"/>
  <c r="Q69" i="37" s="1"/>
  <c r="S69" i="13"/>
  <c r="AG71" i="6"/>
  <c r="AU37" i="1"/>
  <c r="Q35" i="37" s="1"/>
  <c r="S35" i="13"/>
  <c r="AG37" i="6"/>
  <c r="M32" i="13"/>
  <c r="Q34" i="6"/>
  <c r="X85" i="13"/>
  <c r="AQ87" i="6"/>
  <c r="BE40" i="1"/>
  <c r="U38" i="37" s="1"/>
  <c r="W38" i="13"/>
  <c r="AP40" i="6"/>
  <c r="X27" i="13"/>
  <c r="AQ29" i="6"/>
  <c r="BE35" i="1"/>
  <c r="U33" i="37" s="1"/>
  <c r="X33" i="13"/>
  <c r="AQ35" i="6"/>
  <c r="BE84" i="1"/>
  <c r="U82" i="37" s="1"/>
  <c r="W82" i="13"/>
  <c r="AP84" i="6"/>
  <c r="S100" i="13"/>
  <c r="AG102" i="6"/>
  <c r="M66" i="13"/>
  <c r="Q68" i="6"/>
  <c r="AU29" i="1"/>
  <c r="Q27" i="37" s="1"/>
  <c r="S27" i="13"/>
  <c r="AG29" i="6"/>
  <c r="AU94" i="1"/>
  <c r="Q92" i="37" s="1"/>
  <c r="S92" i="13"/>
  <c r="AG94" i="6"/>
  <c r="AU78" i="1"/>
  <c r="Q76" i="37" s="1"/>
  <c r="S76" i="13"/>
  <c r="AG78" i="6"/>
  <c r="AU67" i="1"/>
  <c r="Q65" i="37" s="1"/>
  <c r="S65" i="13"/>
  <c r="AG67" i="6"/>
  <c r="AU33" i="1"/>
  <c r="Q31" i="37" s="1"/>
  <c r="S31" i="13"/>
  <c r="AG33" i="6"/>
  <c r="Y28" i="13"/>
  <c r="AR30" i="6"/>
  <c r="AU35" i="1"/>
  <c r="Q33" i="37" s="1"/>
  <c r="S33" i="13"/>
  <c r="AG35" i="6"/>
  <c r="Y70" i="13"/>
  <c r="AR72" i="6"/>
  <c r="T85" i="13"/>
  <c r="AH87" i="6"/>
  <c r="S90" i="13"/>
  <c r="AG92" i="6"/>
  <c r="S89" i="13"/>
  <c r="AG91" i="6"/>
  <c r="R57" i="13"/>
  <c r="E57" i="7"/>
  <c r="AA59" i="6"/>
  <c r="R97" i="13"/>
  <c r="E97" i="7"/>
  <c r="AA99" i="6"/>
  <c r="N63" i="13"/>
  <c r="L63" i="13" s="1"/>
  <c r="D63" i="7"/>
  <c r="R65" i="6"/>
  <c r="R88" i="13"/>
  <c r="E88" i="7"/>
  <c r="AA90" i="6"/>
  <c r="R77" i="13"/>
  <c r="E77" i="7"/>
  <c r="AA79" i="6"/>
  <c r="R53" i="13"/>
  <c r="E53" i="7"/>
  <c r="AA55" i="6"/>
  <c r="N56" i="13"/>
  <c r="L56" i="13" s="1"/>
  <c r="D56" i="7"/>
  <c r="R58" i="6"/>
  <c r="N46" i="13"/>
  <c r="L46" i="13" s="1"/>
  <c r="D46" i="7"/>
  <c r="R48" i="6"/>
  <c r="R68" i="13"/>
  <c r="E68" i="7"/>
  <c r="AA70" i="6"/>
  <c r="R36" i="13"/>
  <c r="E36" i="7"/>
  <c r="AA38" i="6"/>
  <c r="R56" i="13"/>
  <c r="E56" i="7"/>
  <c r="AA58" i="6"/>
  <c r="R101" i="13"/>
  <c r="E101" i="7"/>
  <c r="AA103" i="6"/>
  <c r="I37" i="13"/>
  <c r="I39" i="6"/>
  <c r="I76" i="13"/>
  <c r="I78" i="6"/>
  <c r="AU54" i="1"/>
  <c r="Q52" i="37" s="1"/>
  <c r="S52" i="13"/>
  <c r="AG54" i="6"/>
  <c r="M95" i="13"/>
  <c r="Q97" i="6"/>
  <c r="AA97" i="1"/>
  <c r="AC97" i="1"/>
  <c r="I95" i="37" s="1"/>
  <c r="X71" i="13"/>
  <c r="AQ73" i="6"/>
  <c r="BE75" i="1"/>
  <c r="X73" i="13"/>
  <c r="AQ75" i="6"/>
  <c r="I83" i="13"/>
  <c r="I85" i="6"/>
  <c r="Y47" i="13"/>
  <c r="AR49" i="6"/>
  <c r="W100" i="13"/>
  <c r="AP102" i="6"/>
  <c r="T41" i="13"/>
  <c r="AH43" i="6"/>
  <c r="I62" i="13"/>
  <c r="I64" i="6"/>
  <c r="I54" i="13"/>
  <c r="I56" i="6"/>
  <c r="V42" i="13"/>
  <c r="F42" i="7"/>
  <c r="AJ44" i="6"/>
  <c r="T96" i="13"/>
  <c r="AH98" i="6"/>
  <c r="I85" i="13"/>
  <c r="I87" i="6"/>
  <c r="M75" i="13"/>
  <c r="Q77" i="6"/>
  <c r="AC77" i="1"/>
  <c r="I75" i="37" s="1"/>
  <c r="AA77" i="1"/>
  <c r="AU70" i="1"/>
  <c r="Q68" i="37" s="1"/>
  <c r="S68" i="13"/>
  <c r="AG70" i="6"/>
  <c r="V99" i="13"/>
  <c r="AJ101" i="6"/>
  <c r="F99" i="7"/>
  <c r="I46" i="13"/>
  <c r="I48" i="6"/>
  <c r="I87" i="13"/>
  <c r="I89" i="6"/>
  <c r="Y73" i="13"/>
  <c r="AR75" i="6"/>
  <c r="I78" i="13"/>
  <c r="I80" i="6"/>
  <c r="W41" i="13"/>
  <c r="AP43" i="6"/>
  <c r="BE43" i="1"/>
  <c r="U41" i="37" s="1"/>
  <c r="AA59" i="1"/>
  <c r="T77" i="13"/>
  <c r="AH79" i="6"/>
  <c r="N69" i="13"/>
  <c r="L69" i="13" s="1"/>
  <c r="D69" i="7"/>
  <c r="R71" i="6"/>
  <c r="T90" i="13"/>
  <c r="AH92" i="6"/>
  <c r="M100" i="13"/>
  <c r="Q102" i="6"/>
  <c r="BE96" i="1"/>
  <c r="U94" i="37" s="1"/>
  <c r="W94" i="13"/>
  <c r="AP96" i="6"/>
  <c r="M27" i="13"/>
  <c r="Q29" i="6"/>
  <c r="X78" i="13"/>
  <c r="AQ80" i="6"/>
  <c r="AU46" i="1"/>
  <c r="Q44" i="37" s="1"/>
  <c r="T44" i="13"/>
  <c r="AH46" i="6"/>
  <c r="T32" i="13"/>
  <c r="AH34" i="6"/>
  <c r="AU97" i="1"/>
  <c r="Q95" i="37" s="1"/>
  <c r="S95" i="13"/>
  <c r="AG97" i="6"/>
  <c r="AU85" i="1"/>
  <c r="Q83" i="37" s="1"/>
  <c r="S83" i="13"/>
  <c r="AG85" i="6"/>
  <c r="BE71" i="1"/>
  <c r="X69" i="13"/>
  <c r="AQ71" i="6"/>
  <c r="BE39" i="1"/>
  <c r="U37" i="37" s="1"/>
  <c r="X37" i="13"/>
  <c r="AQ39" i="6"/>
  <c r="AU69" i="1"/>
  <c r="Q67" i="37" s="1"/>
  <c r="S67" i="13"/>
  <c r="AG69" i="6"/>
  <c r="Y100" i="13"/>
  <c r="AR102" i="6"/>
  <c r="S97" i="13"/>
  <c r="AG99" i="6"/>
  <c r="BE97" i="1"/>
  <c r="U95" i="37" s="1"/>
  <c r="X95" i="13"/>
  <c r="AQ97" i="6"/>
  <c r="X99" i="13"/>
  <c r="AQ101" i="6"/>
  <c r="BE93" i="1"/>
  <c r="U91" i="37" s="1"/>
  <c r="X91" i="13"/>
  <c r="AQ93" i="6"/>
  <c r="BE103" i="1"/>
  <c r="X101" i="13"/>
  <c r="AQ103" i="6"/>
  <c r="BE77" i="1"/>
  <c r="U75" i="37" s="1"/>
  <c r="AU66" i="1"/>
  <c r="Q64" i="37" s="1"/>
  <c r="S64" i="13"/>
  <c r="AG66" i="6"/>
  <c r="W36" i="13"/>
  <c r="AP38" i="6"/>
  <c r="M28" i="13"/>
  <c r="Q30" i="6"/>
  <c r="X36" i="13"/>
  <c r="AQ38" i="6"/>
  <c r="BE32" i="1"/>
  <c r="U30" i="37" s="1"/>
  <c r="X30" i="13"/>
  <c r="AQ32" i="6"/>
  <c r="Y32" i="13"/>
  <c r="AR34" i="6"/>
  <c r="AU93" i="1"/>
  <c r="S91" i="13"/>
  <c r="AG93" i="6"/>
  <c r="M71" i="13"/>
  <c r="Q73" i="6"/>
  <c r="BE92" i="1"/>
  <c r="U90" i="37" s="1"/>
  <c r="W90" i="13"/>
  <c r="AP92" i="6"/>
  <c r="T81" i="13"/>
  <c r="AH83" i="6"/>
  <c r="M67" i="13"/>
  <c r="Q69" i="6"/>
  <c r="X87" i="13"/>
  <c r="AQ89" i="6"/>
  <c r="T27" i="13"/>
  <c r="AH29" i="6"/>
  <c r="BE46" i="1"/>
  <c r="U44" i="37" s="1"/>
  <c r="W44" i="13"/>
  <c r="AP46" i="6"/>
  <c r="S32" i="13"/>
  <c r="AG34" i="6"/>
  <c r="AU81" i="1"/>
  <c r="Q79" i="37" s="1"/>
  <c r="S79" i="13"/>
  <c r="AG81" i="6"/>
  <c r="M36" i="13"/>
  <c r="Q38" i="6"/>
  <c r="W28" i="13"/>
  <c r="AP30" i="6"/>
  <c r="AU31" i="1"/>
  <c r="Q29" i="37" s="1"/>
  <c r="S29" i="13"/>
  <c r="AG31" i="6"/>
  <c r="N52" i="13"/>
  <c r="L52" i="13" s="1"/>
  <c r="D52" i="7"/>
  <c r="R54" i="6"/>
  <c r="R71" i="13"/>
  <c r="E71" i="7"/>
  <c r="AA73" i="6"/>
  <c r="R38" i="13"/>
  <c r="E38" i="7"/>
  <c r="AA40" i="6"/>
  <c r="R58" i="13"/>
  <c r="E58" i="7"/>
  <c r="AA60" i="6"/>
  <c r="R81" i="13"/>
  <c r="E81" i="7"/>
  <c r="AA83" i="6"/>
  <c r="N53" i="13"/>
  <c r="L53" i="13" s="1"/>
  <c r="D53" i="7"/>
  <c r="R55" i="6"/>
  <c r="R59" i="13"/>
  <c r="E59" i="7"/>
  <c r="AA61" i="6"/>
  <c r="R44" i="13"/>
  <c r="E44" i="7"/>
  <c r="AA46" i="6"/>
  <c r="R76" i="13"/>
  <c r="E76" i="7"/>
  <c r="AA78" i="6"/>
  <c r="N90" i="13"/>
  <c r="L90" i="13" s="1"/>
  <c r="D90" i="7"/>
  <c r="R92" i="6"/>
  <c r="R51" i="13"/>
  <c r="E51" i="7"/>
  <c r="AA53" i="6"/>
  <c r="N82" i="13"/>
  <c r="L82" i="13" s="1"/>
  <c r="R84" i="6"/>
  <c r="D82" i="7"/>
  <c r="R83" i="13"/>
  <c r="E83" i="7"/>
  <c r="AA85" i="6"/>
  <c r="R52" i="13"/>
  <c r="E52" i="7"/>
  <c r="AA54" i="6"/>
  <c r="R90" i="13"/>
  <c r="E90" i="7"/>
  <c r="AA92" i="6"/>
  <c r="M77" i="13"/>
  <c r="Q79" i="6"/>
  <c r="Y84" i="13"/>
  <c r="AR86" i="6"/>
  <c r="Y41" i="13"/>
  <c r="AR43" i="6"/>
  <c r="BE45" i="1"/>
  <c r="U43" i="37" s="1"/>
  <c r="X43" i="13"/>
  <c r="AQ45" i="6"/>
  <c r="M49" i="13"/>
  <c r="Q51" i="6"/>
  <c r="AC51" i="1"/>
  <c r="AA51" i="1"/>
  <c r="M81" i="13"/>
  <c r="Q83" i="6"/>
  <c r="I45" i="13"/>
  <c r="I47" i="6"/>
  <c r="I40" i="13"/>
  <c r="I42" i="6"/>
  <c r="AC79" i="1"/>
  <c r="I77" i="37" s="1"/>
  <c r="X79" i="13"/>
  <c r="AQ81" i="6"/>
  <c r="BE76" i="1"/>
  <c r="U74" i="37" s="1"/>
  <c r="X74" i="13"/>
  <c r="AQ76" i="6"/>
  <c r="BE31" i="1"/>
  <c r="X29" i="13"/>
  <c r="AQ31" i="6"/>
  <c r="Y77" i="13"/>
  <c r="AR79" i="6"/>
  <c r="X52" i="13"/>
  <c r="AQ54" i="6"/>
  <c r="BE54" i="1"/>
  <c r="T95" i="13"/>
  <c r="AH97" i="6"/>
  <c r="M37" i="13"/>
  <c r="Q39" i="6"/>
  <c r="AC39" i="1"/>
  <c r="I37" i="37" s="1"/>
  <c r="AA39" i="1"/>
  <c r="I94" i="13"/>
  <c r="I96" i="6"/>
  <c r="AU49" i="1"/>
  <c r="Q47" i="37" s="1"/>
  <c r="S47" i="13"/>
  <c r="AG49" i="6"/>
  <c r="M43" i="13"/>
  <c r="Q45" i="6"/>
  <c r="T63" i="13"/>
  <c r="AH65" i="6"/>
  <c r="M59" i="13"/>
  <c r="Q61" i="6"/>
  <c r="AC61" i="1"/>
  <c r="I59" i="37" s="1"/>
  <c r="AA61" i="1"/>
  <c r="I80" i="13"/>
  <c r="I82" i="6"/>
  <c r="Y44" i="13"/>
  <c r="AR46" i="6"/>
  <c r="T31" i="13"/>
  <c r="AH33" i="6"/>
  <c r="I63" i="13"/>
  <c r="I65" i="6"/>
  <c r="I81" i="13"/>
  <c r="I83" i="6"/>
  <c r="I56" i="13"/>
  <c r="I58" i="6"/>
  <c r="M47" i="13"/>
  <c r="Q49" i="6"/>
  <c r="AA49" i="1"/>
  <c r="AC49" i="1"/>
  <c r="I47" i="37" s="1"/>
  <c r="AA88" i="1"/>
  <c r="I65" i="13"/>
  <c r="I67" i="6"/>
  <c r="X39" i="13"/>
  <c r="AQ41" i="6"/>
  <c r="X47" i="13"/>
  <c r="AQ49" i="6"/>
  <c r="T43" i="13"/>
  <c r="AH45" i="6"/>
  <c r="BE90" i="1"/>
  <c r="I58" i="13"/>
  <c r="I60" i="6"/>
  <c r="AU43" i="1"/>
  <c r="Q41" i="37" s="1"/>
  <c r="AC76" i="1"/>
  <c r="I74" i="37" s="1"/>
  <c r="AA76" i="1"/>
  <c r="AA34" i="1"/>
  <c r="AC34" i="1"/>
  <c r="I32" i="37" s="1"/>
  <c r="BE38" i="1"/>
  <c r="U36" i="37" s="1"/>
  <c r="AA30" i="1"/>
  <c r="AC30" i="1"/>
  <c r="I28" i="37" s="1"/>
  <c r="AC68" i="1"/>
  <c r="I66" i="37" s="1"/>
  <c r="AA68" i="1"/>
  <c r="AA73" i="1"/>
  <c r="AC73" i="1"/>
  <c r="I71" i="37" s="1"/>
  <c r="AC37" i="1"/>
  <c r="I35" i="37" s="1"/>
  <c r="AA37" i="1"/>
  <c r="BE34" i="1"/>
  <c r="U32" i="37" s="1"/>
  <c r="AA102" i="1"/>
  <c r="AC102" i="1"/>
  <c r="I100" i="37" s="1"/>
  <c r="AU99" i="1"/>
  <c r="Q97" i="37" s="1"/>
  <c r="AC72" i="1"/>
  <c r="I70" i="37" s="1"/>
  <c r="AA72" i="1"/>
  <c r="BE29" i="1"/>
  <c r="U27" i="37" s="1"/>
  <c r="AA69" i="1"/>
  <c r="AC69" i="1"/>
  <c r="I67" i="37" s="1"/>
  <c r="AU88" i="1"/>
  <c r="Q86" i="37" s="1"/>
  <c r="AA38" i="1"/>
  <c r="AC38" i="1"/>
  <c r="I36" i="37" s="1"/>
  <c r="BE30" i="1"/>
  <c r="U28" i="37" s="1"/>
  <c r="AC99" i="1"/>
  <c r="I97" i="37" s="1"/>
  <c r="AA99" i="1"/>
  <c r="BE69" i="1"/>
  <c r="U67" i="37" s="1"/>
  <c r="AC46" i="1"/>
  <c r="I44" i="37" s="1"/>
  <c r="AA46" i="1"/>
  <c r="BE37" i="1"/>
  <c r="U35" i="37" s="1"/>
  <c r="AC41" i="1"/>
  <c r="I39" i="37" s="1"/>
  <c r="AA41" i="1"/>
  <c r="AU102" i="1"/>
  <c r="Q100" i="37" s="1"/>
  <c r="BE33" i="1"/>
  <c r="U31" i="37" s="1"/>
  <c r="BE101" i="1"/>
  <c r="U99" i="37" s="1"/>
  <c r="AU83" i="1"/>
  <c r="Q81" i="37" s="1"/>
  <c r="AU34" i="1"/>
  <c r="Q32" i="37" s="1"/>
  <c r="AC29" i="1"/>
  <c r="I27" i="37" s="1"/>
  <c r="AA29" i="1"/>
  <c r="AC33" i="1"/>
  <c r="I31" i="37" s="1"/>
  <c r="AA33" i="1"/>
  <c r="AU92" i="1"/>
  <c r="Q90" i="37" s="1"/>
  <c r="AU91" i="1"/>
  <c r="Q89" i="37" s="1"/>
  <c r="AU30" i="1"/>
  <c r="Q28" i="37" s="1"/>
  <c r="BE41" i="1"/>
  <c r="U39" i="37" s="1"/>
  <c r="R94" i="6" l="1"/>
  <c r="D92" i="7"/>
  <c r="N92" i="13"/>
  <c r="L92" i="13" s="1"/>
  <c r="BF42" i="1"/>
  <c r="H40" i="7" s="1"/>
  <c r="Q50" i="37"/>
  <c r="V50" i="13"/>
  <c r="F50" i="7"/>
  <c r="AJ52" i="6"/>
  <c r="N65" i="13"/>
  <c r="L65" i="13" s="1"/>
  <c r="D65" i="7"/>
  <c r="AS65" i="6"/>
  <c r="R67" i="6"/>
  <c r="J78" i="6"/>
  <c r="D51" i="7"/>
  <c r="R88" i="6"/>
  <c r="J58" i="6"/>
  <c r="J86" i="6"/>
  <c r="AS98" i="6"/>
  <c r="G96" i="7"/>
  <c r="Z96" i="13"/>
  <c r="J59" i="6"/>
  <c r="D89" i="7"/>
  <c r="J83" i="6"/>
  <c r="C41" i="7"/>
  <c r="J49" i="6"/>
  <c r="N89" i="13"/>
  <c r="L89" i="13" s="1"/>
  <c r="N51" i="13"/>
  <c r="L51" i="13" s="1"/>
  <c r="J75" i="6"/>
  <c r="R91" i="6"/>
  <c r="R53" i="6"/>
  <c r="N45" i="13"/>
  <c r="L45" i="13" s="1"/>
  <c r="J60" i="6"/>
  <c r="Z77" i="13"/>
  <c r="C88" i="7"/>
  <c r="V39" i="13"/>
  <c r="J90" i="6"/>
  <c r="F88" i="37"/>
  <c r="Z61" i="13"/>
  <c r="AS91" i="6"/>
  <c r="BF58" i="1"/>
  <c r="J96" i="6"/>
  <c r="G89" i="7"/>
  <c r="AS78" i="6"/>
  <c r="G76" i="7"/>
  <c r="Z89" i="13"/>
  <c r="Z76" i="13"/>
  <c r="J71" i="6"/>
  <c r="F39" i="7"/>
  <c r="F43" i="7"/>
  <c r="AS79" i="6"/>
  <c r="G85" i="7"/>
  <c r="BF55" i="1"/>
  <c r="BF60" i="1"/>
  <c r="AJ41" i="6"/>
  <c r="V43" i="13"/>
  <c r="G77" i="7"/>
  <c r="Z85" i="13"/>
  <c r="AS89" i="6"/>
  <c r="J54" i="6"/>
  <c r="N91" i="13"/>
  <c r="L91" i="13" s="1"/>
  <c r="AJ45" i="6"/>
  <c r="AS87" i="6"/>
  <c r="BF62" i="1"/>
  <c r="H60" i="7" s="1"/>
  <c r="C85" i="7"/>
  <c r="J37" i="6"/>
  <c r="R93" i="6"/>
  <c r="J82" i="6"/>
  <c r="J62" i="6"/>
  <c r="C30" i="7"/>
  <c r="J76" i="6"/>
  <c r="D91" i="7"/>
  <c r="N43" i="13"/>
  <c r="L43" i="13" s="1"/>
  <c r="J53" i="6"/>
  <c r="J98" i="6"/>
  <c r="C32" i="7"/>
  <c r="J61" i="6"/>
  <c r="J91" i="6"/>
  <c r="C77" i="7"/>
  <c r="J79" i="6"/>
  <c r="J44" i="6"/>
  <c r="C42" i="7"/>
  <c r="J45" i="6"/>
  <c r="C43" i="7"/>
  <c r="J101" i="6"/>
  <c r="C99" i="7"/>
  <c r="C33" i="7"/>
  <c r="J35" i="6"/>
  <c r="C27" i="7"/>
  <c r="J29" i="6"/>
  <c r="C62" i="7"/>
  <c r="J64" i="6"/>
  <c r="BF64" i="1"/>
  <c r="J70" i="6"/>
  <c r="C68" i="7"/>
  <c r="C50" i="7"/>
  <c r="BF52" i="1"/>
  <c r="J52" i="6"/>
  <c r="C71" i="7"/>
  <c r="J73" i="6"/>
  <c r="J31" i="6"/>
  <c r="C29" i="7"/>
  <c r="BF77" i="1"/>
  <c r="C75" i="7"/>
  <c r="R47" i="6"/>
  <c r="D45" i="7"/>
  <c r="C65" i="7"/>
  <c r="D43" i="7"/>
  <c r="C78" i="7"/>
  <c r="J93" i="6"/>
  <c r="J66" i="6"/>
  <c r="J51" i="6"/>
  <c r="J46" i="6"/>
  <c r="C92" i="7"/>
  <c r="R45" i="6"/>
  <c r="BF44" i="1"/>
  <c r="BF95" i="1"/>
  <c r="G63" i="7"/>
  <c r="D86" i="7"/>
  <c r="AS66" i="6"/>
  <c r="Z63" i="13"/>
  <c r="N86" i="13"/>
  <c r="L86" i="13" s="1"/>
  <c r="G64" i="7"/>
  <c r="Z64" i="13"/>
  <c r="I41" i="37"/>
  <c r="D41" i="7"/>
  <c r="R43" i="6"/>
  <c r="N41" i="13"/>
  <c r="L41" i="13" s="1"/>
  <c r="U40" i="37"/>
  <c r="G40" i="7"/>
  <c r="AS42" i="6"/>
  <c r="Z40" i="13"/>
  <c r="BF53" i="1"/>
  <c r="BF66" i="1"/>
  <c r="BF49" i="1"/>
  <c r="BF79" i="1"/>
  <c r="BF84" i="1"/>
  <c r="BF35" i="1"/>
  <c r="BF80" i="1"/>
  <c r="BF87" i="1"/>
  <c r="U56" i="37"/>
  <c r="G56" i="7"/>
  <c r="AS58" i="6"/>
  <c r="Z56" i="13"/>
  <c r="BF74" i="1"/>
  <c r="BF57" i="1"/>
  <c r="BF97" i="1"/>
  <c r="BF98" i="1"/>
  <c r="BF47" i="1"/>
  <c r="J74" i="6"/>
  <c r="J57" i="6"/>
  <c r="AS68" i="6"/>
  <c r="AJ68" i="6"/>
  <c r="U48" i="37"/>
  <c r="Z48" i="13"/>
  <c r="G48" i="7"/>
  <c r="AS50" i="6"/>
  <c r="U42" i="37"/>
  <c r="Z42" i="13"/>
  <c r="G42" i="7"/>
  <c r="AS44" i="6"/>
  <c r="BF94" i="1"/>
  <c r="BF96" i="1"/>
  <c r="BF78" i="1"/>
  <c r="H76" i="7" s="1"/>
  <c r="C72" i="7"/>
  <c r="C31" i="7"/>
  <c r="J95" i="6"/>
  <c r="G66" i="7"/>
  <c r="F66" i="7"/>
  <c r="U50" i="37"/>
  <c r="Z50" i="13"/>
  <c r="AS52" i="6"/>
  <c r="G50" i="7"/>
  <c r="BF82" i="1"/>
  <c r="BF89" i="1"/>
  <c r="BF70" i="1"/>
  <c r="Z66" i="13"/>
  <c r="V66" i="13"/>
  <c r="BF45" i="1"/>
  <c r="BF32" i="1"/>
  <c r="BF39" i="1"/>
  <c r="H37" i="7" s="1"/>
  <c r="BF67" i="1"/>
  <c r="BF100" i="1"/>
  <c r="AS63" i="6"/>
  <c r="G61" i="7"/>
  <c r="C39" i="7"/>
  <c r="J41" i="6"/>
  <c r="C34" i="7"/>
  <c r="J36" i="6"/>
  <c r="C86" i="7"/>
  <c r="J88" i="6"/>
  <c r="J89" i="6"/>
  <c r="C87" i="7"/>
  <c r="J100" i="6"/>
  <c r="C98" i="7"/>
  <c r="C45" i="7"/>
  <c r="J47" i="6"/>
  <c r="C101" i="7"/>
  <c r="J103" i="6"/>
  <c r="J92" i="6"/>
  <c r="C90" i="7"/>
  <c r="C67" i="7"/>
  <c r="J69" i="6"/>
  <c r="C28" i="7"/>
  <c r="J30" i="6"/>
  <c r="J63" i="6"/>
  <c r="BF63" i="1"/>
  <c r="J84" i="6"/>
  <c r="C82" i="7"/>
  <c r="J68" i="6"/>
  <c r="C66" i="7"/>
  <c r="I57" i="37"/>
  <c r="N57" i="13"/>
  <c r="L57" i="13" s="1"/>
  <c r="D57" i="7"/>
  <c r="U79" i="37"/>
  <c r="G79" i="7"/>
  <c r="Z79" i="13"/>
  <c r="AS81" i="6"/>
  <c r="G87" i="7"/>
  <c r="Z87" i="13"/>
  <c r="BF71" i="1"/>
  <c r="U69" i="37"/>
  <c r="Q54" i="37"/>
  <c r="V54" i="13"/>
  <c r="F54" i="7"/>
  <c r="AJ56" i="6"/>
  <c r="U54" i="37"/>
  <c r="G54" i="7"/>
  <c r="AS56" i="6"/>
  <c r="Z54" i="13"/>
  <c r="BF90" i="1"/>
  <c r="U88" i="37"/>
  <c r="BF54" i="1"/>
  <c r="U52" i="37"/>
  <c r="BF31" i="1"/>
  <c r="U29" i="37"/>
  <c r="BF93" i="1"/>
  <c r="Q91" i="37"/>
  <c r="BF36" i="1"/>
  <c r="U34" i="37"/>
  <c r="Q46" i="37"/>
  <c r="AJ48" i="6"/>
  <c r="V46" i="13"/>
  <c r="F46" i="7"/>
  <c r="BF103" i="1"/>
  <c r="U101" i="37"/>
  <c r="BF75" i="1"/>
  <c r="U73" i="37"/>
  <c r="U46" i="37"/>
  <c r="Z46" i="13"/>
  <c r="G46" i="7"/>
  <c r="AS48" i="6"/>
  <c r="U51" i="37"/>
  <c r="G51" i="7"/>
  <c r="AS53" i="6"/>
  <c r="Z51" i="13"/>
  <c r="U53" i="37"/>
  <c r="Z53" i="13"/>
  <c r="G53" i="7"/>
  <c r="AS55" i="6"/>
  <c r="Q51" i="37"/>
  <c r="V51" i="13"/>
  <c r="F51" i="7"/>
  <c r="AJ53" i="6"/>
  <c r="J77" i="13"/>
  <c r="F77" i="37"/>
  <c r="J42" i="13"/>
  <c r="F42" i="37"/>
  <c r="J43" i="13"/>
  <c r="F43" i="37"/>
  <c r="J52" i="13"/>
  <c r="F52" i="37"/>
  <c r="J99" i="13"/>
  <c r="F99" i="37"/>
  <c r="J33" i="13"/>
  <c r="F33" i="37"/>
  <c r="J27" i="13"/>
  <c r="F27" i="37"/>
  <c r="J69" i="13"/>
  <c r="F69" i="37"/>
  <c r="J85" i="13"/>
  <c r="F85" i="37"/>
  <c r="J35" i="13"/>
  <c r="F35" i="37"/>
  <c r="J62" i="13"/>
  <c r="F62" i="37"/>
  <c r="J68" i="13"/>
  <c r="F68" i="37"/>
  <c r="J47" i="13"/>
  <c r="F47" i="37"/>
  <c r="J80" i="13"/>
  <c r="F80" i="37"/>
  <c r="J50" i="13"/>
  <c r="F50" i="37"/>
  <c r="J60" i="13"/>
  <c r="F60" i="37"/>
  <c r="J71" i="13"/>
  <c r="F71" i="37"/>
  <c r="J93" i="13"/>
  <c r="F93" i="37"/>
  <c r="J78" i="13"/>
  <c r="F78" i="37"/>
  <c r="J96" i="13"/>
  <c r="F96" i="37"/>
  <c r="J51" i="13"/>
  <c r="F51" i="37"/>
  <c r="J91" i="13"/>
  <c r="F91" i="37"/>
  <c r="J64" i="13"/>
  <c r="F64" i="37"/>
  <c r="J49" i="13"/>
  <c r="F49" i="37"/>
  <c r="J44" i="13"/>
  <c r="F44" i="37"/>
  <c r="J92" i="13"/>
  <c r="F92" i="37"/>
  <c r="J89" i="13"/>
  <c r="F89" i="37"/>
  <c r="J32" i="13"/>
  <c r="F32" i="37"/>
  <c r="J59" i="13"/>
  <c r="F59" i="37"/>
  <c r="J76" i="13"/>
  <c r="F76" i="37"/>
  <c r="J54" i="13"/>
  <c r="F54" i="37"/>
  <c r="J95" i="13"/>
  <c r="F95" i="37"/>
  <c r="J36" i="13"/>
  <c r="F36" i="37"/>
  <c r="BF51" i="1"/>
  <c r="H49" i="7" s="1"/>
  <c r="I49" i="37"/>
  <c r="J83" i="13"/>
  <c r="F83" i="37"/>
  <c r="J37" i="13"/>
  <c r="F37" i="37"/>
  <c r="J97" i="13"/>
  <c r="F97" i="37"/>
  <c r="J38" i="13"/>
  <c r="F38" i="37"/>
  <c r="J79" i="13"/>
  <c r="F79" i="37"/>
  <c r="J63" i="13"/>
  <c r="F63" i="37"/>
  <c r="J100" i="13"/>
  <c r="F100" i="37"/>
  <c r="J70" i="13"/>
  <c r="F70" i="37"/>
  <c r="J40" i="13"/>
  <c r="F40" i="37"/>
  <c r="J53" i="13"/>
  <c r="F53" i="37"/>
  <c r="J48" i="13"/>
  <c r="F48" i="37"/>
  <c r="J46" i="13"/>
  <c r="F46" i="37"/>
  <c r="J72" i="13"/>
  <c r="F72" i="37"/>
  <c r="J55" i="13"/>
  <c r="F55" i="37"/>
  <c r="J31" i="13"/>
  <c r="F31" i="37"/>
  <c r="J94" i="13"/>
  <c r="F94" i="37"/>
  <c r="J74" i="13"/>
  <c r="F74" i="37"/>
  <c r="J30" i="13"/>
  <c r="F30" i="37"/>
  <c r="J75" i="13"/>
  <c r="F75" i="37"/>
  <c r="BF61" i="1"/>
  <c r="H59" i="7" s="1"/>
  <c r="J57" i="13"/>
  <c r="F57" i="37"/>
  <c r="J39" i="13"/>
  <c r="F39" i="37"/>
  <c r="J84" i="13"/>
  <c r="F84" i="37"/>
  <c r="J34" i="13"/>
  <c r="F34" i="37"/>
  <c r="J86" i="13"/>
  <c r="F86" i="37"/>
  <c r="J41" i="13"/>
  <c r="F41" i="37"/>
  <c r="J87" i="13"/>
  <c r="F87" i="37"/>
  <c r="J98" i="13"/>
  <c r="F98" i="37"/>
  <c r="J45" i="13"/>
  <c r="F45" i="37"/>
  <c r="J101" i="13"/>
  <c r="F101" i="37"/>
  <c r="J90" i="13"/>
  <c r="F90" i="37"/>
  <c r="J81" i="13"/>
  <c r="F81" i="37"/>
  <c r="J56" i="13"/>
  <c r="F56" i="37"/>
  <c r="J67" i="13"/>
  <c r="F67" i="37"/>
  <c r="J73" i="13"/>
  <c r="F73" i="37"/>
  <c r="J28" i="13"/>
  <c r="F28" i="37"/>
  <c r="J58" i="13"/>
  <c r="F58" i="37"/>
  <c r="J29" i="13"/>
  <c r="F29" i="37"/>
  <c r="J65" i="13"/>
  <c r="F65" i="37"/>
  <c r="J61" i="13"/>
  <c r="F61" i="37"/>
  <c r="J82" i="13"/>
  <c r="F82" i="37"/>
  <c r="J66" i="13"/>
  <c r="F66" i="37"/>
  <c r="BF43" i="1"/>
  <c r="BF59" i="1"/>
  <c r="AJ60" i="6"/>
  <c r="V58" i="13"/>
  <c r="F58" i="7"/>
  <c r="AJ59" i="6"/>
  <c r="F57" i="7"/>
  <c r="V57" i="13"/>
  <c r="Z58" i="13"/>
  <c r="G58" i="7"/>
  <c r="AS60" i="6"/>
  <c r="BF86" i="1"/>
  <c r="H84" i="7" s="1"/>
  <c r="Z49" i="13"/>
  <c r="G49" i="7"/>
  <c r="AS51" i="6"/>
  <c r="Z57" i="13"/>
  <c r="G57" i="7"/>
  <c r="AS59" i="6"/>
  <c r="V49" i="13"/>
  <c r="AJ51" i="6"/>
  <c r="F49" i="7"/>
  <c r="BF48" i="1"/>
  <c r="H46" i="7" s="1"/>
  <c r="J40" i="6"/>
  <c r="J81" i="6"/>
  <c r="J97" i="6"/>
  <c r="C36" i="7"/>
  <c r="J48" i="6"/>
  <c r="C54" i="7"/>
  <c r="C70" i="7"/>
  <c r="J55" i="6"/>
  <c r="BF40" i="1"/>
  <c r="H38" i="7" s="1"/>
  <c r="C38" i="7"/>
  <c r="C79" i="7"/>
  <c r="C95" i="7"/>
  <c r="J65" i="6"/>
  <c r="C100" i="7"/>
  <c r="C46" i="7"/>
  <c r="BF56" i="1"/>
  <c r="H54" i="7" s="1"/>
  <c r="J42" i="6"/>
  <c r="C53" i="7"/>
  <c r="BF85" i="1"/>
  <c r="H83" i="7" s="1"/>
  <c r="BF65" i="1"/>
  <c r="H63" i="7" s="1"/>
  <c r="BF50" i="1"/>
  <c r="H48" i="7" s="1"/>
  <c r="J85" i="6"/>
  <c r="C48" i="7"/>
  <c r="J39" i="6"/>
  <c r="J99" i="6"/>
  <c r="BF81" i="1"/>
  <c r="H79" i="7" s="1"/>
  <c r="C63" i="7"/>
  <c r="J102" i="6"/>
  <c r="C40" i="7"/>
  <c r="BF92" i="1"/>
  <c r="V90" i="13"/>
  <c r="F90" i="7"/>
  <c r="AJ92" i="6"/>
  <c r="BF33" i="1"/>
  <c r="H31" i="7" s="1"/>
  <c r="N31" i="13"/>
  <c r="L31" i="13" s="1"/>
  <c r="D31" i="7"/>
  <c r="R33" i="6"/>
  <c r="BF101" i="1"/>
  <c r="H99" i="7" s="1"/>
  <c r="Z99" i="13"/>
  <c r="G99" i="7"/>
  <c r="AS101" i="6"/>
  <c r="V100" i="13"/>
  <c r="F100" i="7"/>
  <c r="AJ102" i="6"/>
  <c r="Z35" i="13"/>
  <c r="G35" i="7"/>
  <c r="AS37" i="6"/>
  <c r="Z28" i="13"/>
  <c r="G28" i="7"/>
  <c r="AS30" i="6"/>
  <c r="N67" i="13"/>
  <c r="L67" i="13" s="1"/>
  <c r="D67" i="7"/>
  <c r="R69" i="6"/>
  <c r="BF72" i="1"/>
  <c r="H70" i="7" s="1"/>
  <c r="N70" i="13"/>
  <c r="L70" i="13" s="1"/>
  <c r="D70" i="7"/>
  <c r="R72" i="6"/>
  <c r="BF37" i="1"/>
  <c r="H35" i="7" s="1"/>
  <c r="N35" i="13"/>
  <c r="L35" i="13" s="1"/>
  <c r="D35" i="7"/>
  <c r="R37" i="6"/>
  <c r="N32" i="13"/>
  <c r="L32" i="13" s="1"/>
  <c r="D32" i="7"/>
  <c r="R34" i="6"/>
  <c r="V41" i="13"/>
  <c r="AJ43" i="6"/>
  <c r="F41" i="7"/>
  <c r="N37" i="13"/>
  <c r="L37" i="13" s="1"/>
  <c r="D37" i="7"/>
  <c r="R39" i="6"/>
  <c r="Z43" i="13"/>
  <c r="G43" i="7"/>
  <c r="AS45" i="6"/>
  <c r="V79" i="13"/>
  <c r="F79" i="7"/>
  <c r="AJ81" i="6"/>
  <c r="V91" i="13"/>
  <c r="F91" i="7"/>
  <c r="AJ93" i="6"/>
  <c r="Z30" i="13"/>
  <c r="G30" i="7"/>
  <c r="AS32" i="6"/>
  <c r="Z91" i="13"/>
  <c r="G91" i="7"/>
  <c r="AS93" i="6"/>
  <c r="V67" i="13"/>
  <c r="AJ69" i="6"/>
  <c r="F67" i="7"/>
  <c r="Z94" i="13"/>
  <c r="G94" i="7"/>
  <c r="AS96" i="6"/>
  <c r="V76" i="13"/>
  <c r="F76" i="7"/>
  <c r="AJ78" i="6"/>
  <c r="V69" i="13"/>
  <c r="AJ71" i="6"/>
  <c r="F69" i="7"/>
  <c r="Z65" i="13"/>
  <c r="G65" i="7"/>
  <c r="AS67" i="6"/>
  <c r="Z78" i="13"/>
  <c r="G78" i="7"/>
  <c r="AS80" i="6"/>
  <c r="Z59" i="13"/>
  <c r="G59" i="7"/>
  <c r="AS61" i="6"/>
  <c r="V45" i="13"/>
  <c r="AJ47" i="6"/>
  <c r="F45" i="7"/>
  <c r="V37" i="13"/>
  <c r="AJ39" i="6"/>
  <c r="F37" i="7"/>
  <c r="V63" i="13"/>
  <c r="F63" i="7"/>
  <c r="AJ65" i="6"/>
  <c r="V85" i="13"/>
  <c r="AJ87" i="6"/>
  <c r="F85" i="7"/>
  <c r="V78" i="13"/>
  <c r="F78" i="7"/>
  <c r="AJ80" i="6"/>
  <c r="N55" i="13"/>
  <c r="L55" i="13" s="1"/>
  <c r="D55" i="7"/>
  <c r="R57" i="6"/>
  <c r="V34" i="13"/>
  <c r="F34" i="7"/>
  <c r="AJ36" i="6"/>
  <c r="V84" i="13"/>
  <c r="F84" i="7"/>
  <c r="AJ86" i="6"/>
  <c r="V88" i="13"/>
  <c r="F88" i="7"/>
  <c r="AJ90" i="6"/>
  <c r="Z39" i="13"/>
  <c r="G39" i="7"/>
  <c r="AS41" i="6"/>
  <c r="V32" i="13"/>
  <c r="F32" i="7"/>
  <c r="AJ34" i="6"/>
  <c r="Z67" i="13"/>
  <c r="G67" i="7"/>
  <c r="AS69" i="6"/>
  <c r="BF99" i="1"/>
  <c r="H97" i="7" s="1"/>
  <c r="N97" i="13"/>
  <c r="L97" i="13" s="1"/>
  <c r="D97" i="7"/>
  <c r="R99" i="6"/>
  <c r="BF38" i="1"/>
  <c r="H36" i="7" s="1"/>
  <c r="N36" i="13"/>
  <c r="L36" i="13" s="1"/>
  <c r="D36" i="7"/>
  <c r="R38" i="6"/>
  <c r="V97" i="13"/>
  <c r="F97" i="7"/>
  <c r="AJ99" i="6"/>
  <c r="N28" i="13"/>
  <c r="L28" i="13" s="1"/>
  <c r="D28" i="7"/>
  <c r="R30" i="6"/>
  <c r="N47" i="13"/>
  <c r="L47" i="13" s="1"/>
  <c r="D47" i="7"/>
  <c r="R49" i="6"/>
  <c r="Z52" i="13"/>
  <c r="G52" i="7"/>
  <c r="AS54" i="6"/>
  <c r="N77" i="13"/>
  <c r="L77" i="13" s="1"/>
  <c r="D77" i="7"/>
  <c r="R79" i="6"/>
  <c r="V29" i="13"/>
  <c r="AJ31" i="6"/>
  <c r="F29" i="7"/>
  <c r="Z44" i="13"/>
  <c r="G44" i="7"/>
  <c r="AS46" i="6"/>
  <c r="G90" i="7"/>
  <c r="AS92" i="6"/>
  <c r="Z90" i="13"/>
  <c r="V64" i="13"/>
  <c r="F64" i="7"/>
  <c r="AJ66" i="6"/>
  <c r="Z101" i="13"/>
  <c r="G101" i="7"/>
  <c r="AS103" i="6"/>
  <c r="Z95" i="13"/>
  <c r="G95" i="7"/>
  <c r="AS97" i="6"/>
  <c r="V95" i="13"/>
  <c r="AJ97" i="6"/>
  <c r="F95" i="7"/>
  <c r="V33" i="13"/>
  <c r="AJ35" i="6"/>
  <c r="F33" i="7"/>
  <c r="V65" i="13"/>
  <c r="AJ67" i="6"/>
  <c r="F65" i="7"/>
  <c r="Z82" i="13"/>
  <c r="G82" i="7"/>
  <c r="AS84" i="6"/>
  <c r="Z33" i="13"/>
  <c r="G33" i="7"/>
  <c r="AS35" i="6"/>
  <c r="V35" i="13"/>
  <c r="AJ37" i="6"/>
  <c r="F35" i="7"/>
  <c r="Z45" i="13"/>
  <c r="G45" i="7"/>
  <c r="AS47" i="6"/>
  <c r="N80" i="13"/>
  <c r="L80" i="13" s="1"/>
  <c r="D80" i="7"/>
  <c r="R82" i="6"/>
  <c r="V59" i="13"/>
  <c r="AJ61" i="6"/>
  <c r="F59" i="7"/>
  <c r="Z72" i="13"/>
  <c r="G72" i="7"/>
  <c r="AS74" i="6"/>
  <c r="Z71" i="13"/>
  <c r="G71" i="7"/>
  <c r="AS73" i="6"/>
  <c r="V93" i="13"/>
  <c r="F93" i="7"/>
  <c r="AJ95" i="6"/>
  <c r="V36" i="13"/>
  <c r="F36" i="7"/>
  <c r="AJ38" i="6"/>
  <c r="Z84" i="13"/>
  <c r="G84" i="7"/>
  <c r="AS86" i="6"/>
  <c r="Z80" i="13"/>
  <c r="G80" i="7"/>
  <c r="AS82" i="6"/>
  <c r="V71" i="13"/>
  <c r="F71" i="7"/>
  <c r="AJ73" i="6"/>
  <c r="V74" i="13"/>
  <c r="F74" i="7"/>
  <c r="AJ76" i="6"/>
  <c r="N84" i="13"/>
  <c r="L84" i="13" s="1"/>
  <c r="D84" i="7"/>
  <c r="R86" i="6"/>
  <c r="V28" i="13"/>
  <c r="F28" i="7"/>
  <c r="AJ30" i="6"/>
  <c r="BF29" i="1"/>
  <c r="N27" i="13"/>
  <c r="L27" i="13" s="1"/>
  <c r="D27" i="7"/>
  <c r="R29" i="6"/>
  <c r="BF83" i="1"/>
  <c r="H81" i="7" s="1"/>
  <c r="V81" i="13"/>
  <c r="AJ83" i="6"/>
  <c r="F81" i="7"/>
  <c r="BF46" i="1"/>
  <c r="H44" i="7" s="1"/>
  <c r="N44" i="13"/>
  <c r="L44" i="13" s="1"/>
  <c r="D44" i="7"/>
  <c r="R46" i="6"/>
  <c r="N100" i="13"/>
  <c r="L100" i="13" s="1"/>
  <c r="D100" i="7"/>
  <c r="R102" i="6"/>
  <c r="Z32" i="13"/>
  <c r="G32" i="7"/>
  <c r="AS34" i="6"/>
  <c r="BF68" i="1"/>
  <c r="H66" i="7" s="1"/>
  <c r="N66" i="13"/>
  <c r="L66" i="13" s="1"/>
  <c r="D66" i="7"/>
  <c r="R68" i="6"/>
  <c r="Z88" i="13"/>
  <c r="G88" i="7"/>
  <c r="AS90" i="6"/>
  <c r="N59" i="13"/>
  <c r="L59" i="13" s="1"/>
  <c r="D59" i="7"/>
  <c r="R61" i="6"/>
  <c r="Z29" i="13"/>
  <c r="G29" i="7"/>
  <c r="AS31" i="6"/>
  <c r="Z74" i="13"/>
  <c r="G74" i="7"/>
  <c r="AS76" i="6"/>
  <c r="N49" i="13"/>
  <c r="L49" i="13" s="1"/>
  <c r="D49" i="7"/>
  <c r="R51" i="6"/>
  <c r="Z75" i="13"/>
  <c r="G75" i="7"/>
  <c r="AS77" i="6"/>
  <c r="Z37" i="13"/>
  <c r="G37" i="7"/>
  <c r="AS39" i="6"/>
  <c r="V83" i="13"/>
  <c r="AJ85" i="6"/>
  <c r="F83" i="7"/>
  <c r="V44" i="13"/>
  <c r="F44" i="7"/>
  <c r="AJ46" i="6"/>
  <c r="V68" i="13"/>
  <c r="F68" i="7"/>
  <c r="AJ70" i="6"/>
  <c r="Z73" i="13"/>
  <c r="G73" i="7"/>
  <c r="AS75" i="6"/>
  <c r="N95" i="13"/>
  <c r="L95" i="13" s="1"/>
  <c r="D95" i="7"/>
  <c r="R97" i="6"/>
  <c r="V31" i="13"/>
  <c r="F31" i="7"/>
  <c r="AJ33" i="6"/>
  <c r="V27" i="13"/>
  <c r="F27" i="7"/>
  <c r="AJ29" i="6"/>
  <c r="Z38" i="13"/>
  <c r="G38" i="7"/>
  <c r="AS40" i="6"/>
  <c r="Z83" i="13"/>
  <c r="G83" i="7"/>
  <c r="AS85" i="6"/>
  <c r="Z34" i="13"/>
  <c r="G34" i="7"/>
  <c r="AS36" i="6"/>
  <c r="V96" i="13"/>
  <c r="F96" i="7"/>
  <c r="AJ98" i="6"/>
  <c r="Z97" i="13"/>
  <c r="G97" i="7"/>
  <c r="AS99" i="6"/>
  <c r="V38" i="13"/>
  <c r="F38" i="7"/>
  <c r="AJ40" i="6"/>
  <c r="Z47" i="13"/>
  <c r="G47" i="7"/>
  <c r="AS49" i="6"/>
  <c r="V101" i="13"/>
  <c r="AJ103" i="6"/>
  <c r="F101" i="7"/>
  <c r="V82" i="13"/>
  <c r="F82" i="7"/>
  <c r="AJ84" i="6"/>
  <c r="V94" i="13"/>
  <c r="F94" i="7"/>
  <c r="AJ96" i="6"/>
  <c r="V72" i="13"/>
  <c r="F72" i="7"/>
  <c r="AJ74" i="6"/>
  <c r="V98" i="13"/>
  <c r="F98" i="7"/>
  <c r="AJ100" i="6"/>
  <c r="Z68" i="13"/>
  <c r="G68" i="7"/>
  <c r="AS70" i="6"/>
  <c r="Z70" i="13"/>
  <c r="G70" i="7"/>
  <c r="AS72" i="6"/>
  <c r="BF91" i="1"/>
  <c r="H89" i="7" s="1"/>
  <c r="V89" i="13"/>
  <c r="AJ91" i="6"/>
  <c r="F89" i="7"/>
  <c r="Z31" i="13"/>
  <c r="G31" i="7"/>
  <c r="AS33" i="6"/>
  <c r="N39" i="13"/>
  <c r="L39" i="13" s="1"/>
  <c r="D39" i="7"/>
  <c r="R41" i="6"/>
  <c r="BF88" i="1"/>
  <c r="H86" i="7" s="1"/>
  <c r="V86" i="13"/>
  <c r="F86" i="7"/>
  <c r="AJ88" i="6"/>
  <c r="Z27" i="13"/>
  <c r="G27" i="7"/>
  <c r="AS29" i="6"/>
  <c r="BF73" i="1"/>
  <c r="N71" i="13"/>
  <c r="L71" i="13" s="1"/>
  <c r="D71" i="7"/>
  <c r="R73" i="6"/>
  <c r="Z36" i="13"/>
  <c r="G36" i="7"/>
  <c r="AS38" i="6"/>
  <c r="BF76" i="1"/>
  <c r="H74" i="7" s="1"/>
  <c r="N74" i="13"/>
  <c r="L74" i="13" s="1"/>
  <c r="D74" i="7"/>
  <c r="R76" i="6"/>
  <c r="V47" i="13"/>
  <c r="F47" i="7"/>
  <c r="AJ49" i="6"/>
  <c r="Z69" i="13"/>
  <c r="G69" i="7"/>
  <c r="AS71" i="6"/>
  <c r="Z41" i="13"/>
  <c r="G41" i="7"/>
  <c r="AS43" i="6"/>
  <c r="N75" i="13"/>
  <c r="L75" i="13" s="1"/>
  <c r="D75" i="7"/>
  <c r="R77" i="6"/>
  <c r="V52" i="13"/>
  <c r="F52" i="7"/>
  <c r="AJ54" i="6"/>
  <c r="V92" i="13"/>
  <c r="F92" i="7"/>
  <c r="AJ94" i="6"/>
  <c r="V70" i="13"/>
  <c r="F70" i="7"/>
  <c r="AJ72" i="6"/>
  <c r="V80" i="13"/>
  <c r="F80" i="7"/>
  <c r="AJ82" i="6"/>
  <c r="Z100" i="13"/>
  <c r="G100" i="7"/>
  <c r="AS102" i="6"/>
  <c r="N99" i="13"/>
  <c r="L99" i="13" s="1"/>
  <c r="D99" i="7"/>
  <c r="R101" i="6"/>
  <c r="N96" i="13"/>
  <c r="L96" i="13" s="1"/>
  <c r="D96" i="7"/>
  <c r="R98" i="6"/>
  <c r="V75" i="13"/>
  <c r="F75" i="7"/>
  <c r="AJ77" i="6"/>
  <c r="V87" i="13"/>
  <c r="F87" i="7"/>
  <c r="AJ89" i="6"/>
  <c r="V73" i="13"/>
  <c r="AJ75" i="6"/>
  <c r="F73" i="7"/>
  <c r="V77" i="13"/>
  <c r="AJ79" i="6"/>
  <c r="F77" i="7"/>
  <c r="V30" i="13"/>
  <c r="F30" i="7"/>
  <c r="AJ32" i="6"/>
  <c r="Z98" i="13"/>
  <c r="G98" i="7"/>
  <c r="AS100" i="6"/>
  <c r="Z92" i="13"/>
  <c r="G92" i="7"/>
  <c r="AS94" i="6"/>
  <c r="BF34" i="1"/>
  <c r="H32" i="7" s="1"/>
  <c r="BF41" i="1"/>
  <c r="H39" i="7" s="1"/>
  <c r="BF102" i="1"/>
  <c r="H100" i="7" s="1"/>
  <c r="BF30" i="1"/>
  <c r="H28" i="7" s="1"/>
  <c r="BF69" i="1"/>
  <c r="H67" i="7" s="1"/>
  <c r="AZ42" i="6" l="1"/>
  <c r="AA40" i="13"/>
  <c r="V40" i="37"/>
  <c r="AZ43" i="6"/>
  <c r="H41" i="7"/>
  <c r="AA101" i="13"/>
  <c r="H101" i="7"/>
  <c r="AA91" i="13"/>
  <c r="H91" i="7"/>
  <c r="AZ54" i="6"/>
  <c r="H52" i="7"/>
  <c r="AA98" i="13"/>
  <c r="H98" i="7"/>
  <c r="AA65" i="13"/>
  <c r="H65" i="7"/>
  <c r="AA80" i="13"/>
  <c r="H80" i="7"/>
  <c r="AA45" i="13"/>
  <c r="H45" i="7"/>
  <c r="V95" i="37"/>
  <c r="H95" i="7"/>
  <c r="AA47" i="13"/>
  <c r="H47" i="7"/>
  <c r="AZ29" i="6"/>
  <c r="H27" i="7"/>
  <c r="V61" i="37"/>
  <c r="H61" i="7"/>
  <c r="V43" i="37"/>
  <c r="H43" i="7"/>
  <c r="AA68" i="13"/>
  <c r="H68" i="7"/>
  <c r="AA94" i="13"/>
  <c r="H94" i="7"/>
  <c r="V55" i="37"/>
  <c r="H55" i="7"/>
  <c r="V78" i="37"/>
  <c r="H78" i="7"/>
  <c r="V77" i="37"/>
  <c r="H77" i="7"/>
  <c r="AA58" i="13"/>
  <c r="H58" i="7"/>
  <c r="AZ59" i="6"/>
  <c r="H57" i="7"/>
  <c r="AZ90" i="6"/>
  <c r="H88" i="7"/>
  <c r="AA87" i="13"/>
  <c r="H87" i="7"/>
  <c r="AA96" i="13"/>
  <c r="H96" i="7"/>
  <c r="AA72" i="13"/>
  <c r="H72" i="7"/>
  <c r="V33" i="37"/>
  <c r="H33" i="7"/>
  <c r="AA64" i="13"/>
  <c r="H64" i="7"/>
  <c r="AA75" i="13"/>
  <c r="H75" i="7"/>
  <c r="V53" i="37"/>
  <c r="H53" i="7"/>
  <c r="AA56" i="13"/>
  <c r="H56" i="7"/>
  <c r="AA73" i="13"/>
  <c r="H73" i="7"/>
  <c r="V34" i="37"/>
  <c r="H34" i="7"/>
  <c r="AZ31" i="6"/>
  <c r="H29" i="7"/>
  <c r="V69" i="37"/>
  <c r="H69" i="7"/>
  <c r="AZ32" i="6"/>
  <c r="H30" i="7"/>
  <c r="AA82" i="13"/>
  <c r="H82" i="7"/>
  <c r="V93" i="37"/>
  <c r="H93" i="7"/>
  <c r="AZ73" i="6"/>
  <c r="H71" i="7"/>
  <c r="AZ92" i="6"/>
  <c r="H90" i="7"/>
  <c r="V92" i="37"/>
  <c r="H92" i="7"/>
  <c r="AA85" i="13"/>
  <c r="H85" i="7"/>
  <c r="AZ53" i="6"/>
  <c r="H51" i="7"/>
  <c r="AA42" i="13"/>
  <c r="H42" i="7"/>
  <c r="AZ52" i="6"/>
  <c r="H50" i="7"/>
  <c r="AA62" i="13"/>
  <c r="H62" i="7"/>
  <c r="AZ55" i="6"/>
  <c r="AA37" i="13"/>
  <c r="V76" i="37"/>
  <c r="AZ44" i="6"/>
  <c r="AZ79" i="6"/>
  <c r="AZ80" i="6"/>
  <c r="AA55" i="13"/>
  <c r="AZ83" i="6"/>
  <c r="AZ45" i="6"/>
  <c r="AZ57" i="6"/>
  <c r="AZ63" i="6"/>
  <c r="AA77" i="13"/>
  <c r="AA61" i="13"/>
  <c r="AA43" i="13"/>
  <c r="AA78" i="13"/>
  <c r="AZ64" i="6"/>
  <c r="AZ94" i="6"/>
  <c r="V56" i="37"/>
  <c r="AZ58" i="6"/>
  <c r="V64" i="37"/>
  <c r="AA53" i="13"/>
  <c r="AA60" i="13"/>
  <c r="V88" i="37"/>
  <c r="AZ66" i="6"/>
  <c r="V37" i="37"/>
  <c r="V60" i="37"/>
  <c r="AA93" i="13"/>
  <c r="AA92" i="13"/>
  <c r="AZ74" i="6"/>
  <c r="AZ39" i="6"/>
  <c r="AZ98" i="6"/>
  <c r="AZ95" i="6"/>
  <c r="AZ78" i="6"/>
  <c r="AZ62" i="6"/>
  <c r="AA88" i="13"/>
  <c r="AA76" i="13"/>
  <c r="V72" i="37"/>
  <c r="V96" i="37"/>
  <c r="AZ82" i="6"/>
  <c r="AA33" i="13"/>
  <c r="AZ60" i="6"/>
  <c r="V50" i="37"/>
  <c r="AA50" i="13"/>
  <c r="V58" i="37"/>
  <c r="V62" i="37"/>
  <c r="V75" i="37"/>
  <c r="AZ77" i="6"/>
  <c r="V80" i="37"/>
  <c r="V42" i="37"/>
  <c r="AZ35" i="6"/>
  <c r="AZ87" i="6"/>
  <c r="AZ51" i="6"/>
  <c r="AZ56" i="6"/>
  <c r="V85" i="37"/>
  <c r="AZ70" i="6"/>
  <c r="AZ81" i="6"/>
  <c r="AZ65" i="6"/>
  <c r="V51" i="37"/>
  <c r="AZ49" i="6"/>
  <c r="AZ84" i="6"/>
  <c r="AZ85" i="6"/>
  <c r="AA51" i="13"/>
  <c r="AZ67" i="6"/>
  <c r="V29" i="37"/>
  <c r="AA69" i="13"/>
  <c r="AA34" i="13"/>
  <c r="V47" i="37"/>
  <c r="AA95" i="13"/>
  <c r="V82" i="37"/>
  <c r="V52" i="37"/>
  <c r="AZ89" i="6"/>
  <c r="AZ71" i="6"/>
  <c r="AZ103" i="6"/>
  <c r="AZ96" i="6"/>
  <c r="AZ37" i="6"/>
  <c r="AZ75" i="6"/>
  <c r="AZ36" i="6"/>
  <c r="AZ50" i="6"/>
  <c r="AZ47" i="6"/>
  <c r="AA29" i="13"/>
  <c r="AA52" i="13"/>
  <c r="V30" i="37"/>
  <c r="V87" i="37"/>
  <c r="V94" i="37"/>
  <c r="V45" i="37"/>
  <c r="V91" i="37"/>
  <c r="AZ93" i="6"/>
  <c r="AZ100" i="6"/>
  <c r="AZ97" i="6"/>
  <c r="AA30" i="13"/>
  <c r="AZ40" i="6"/>
  <c r="AZ61" i="6"/>
  <c r="V68" i="37"/>
  <c r="V98" i="37"/>
  <c r="V101" i="37"/>
  <c r="V65" i="37"/>
  <c r="V73" i="37"/>
  <c r="AZ76" i="6"/>
  <c r="AA100" i="13"/>
  <c r="V100" i="37"/>
  <c r="AA32" i="13"/>
  <c r="V32" i="37"/>
  <c r="AA66" i="13"/>
  <c r="V66" i="37"/>
  <c r="AA70" i="13"/>
  <c r="V70" i="37"/>
  <c r="AA48" i="13"/>
  <c r="V48" i="37"/>
  <c r="AA54" i="13"/>
  <c r="V54" i="37"/>
  <c r="AA59" i="13"/>
  <c r="V59" i="37"/>
  <c r="AA49" i="13"/>
  <c r="V49" i="37"/>
  <c r="AA35" i="13"/>
  <c r="V35" i="37"/>
  <c r="AA46" i="13"/>
  <c r="V46" i="37"/>
  <c r="AA84" i="13"/>
  <c r="V84" i="37"/>
  <c r="AA57" i="13"/>
  <c r="V57" i="37"/>
  <c r="AA67" i="13"/>
  <c r="V67" i="37"/>
  <c r="AA39" i="13"/>
  <c r="V39" i="37"/>
  <c r="AA71" i="13"/>
  <c r="V71" i="37"/>
  <c r="AA86" i="13"/>
  <c r="V86" i="37"/>
  <c r="AA89" i="13"/>
  <c r="V89" i="37"/>
  <c r="AA81" i="13"/>
  <c r="V81" i="37"/>
  <c r="AA27" i="13"/>
  <c r="V27" i="37"/>
  <c r="AA28" i="13"/>
  <c r="V28" i="37"/>
  <c r="AA74" i="13"/>
  <c r="V74" i="37"/>
  <c r="AA44" i="13"/>
  <c r="V44" i="37"/>
  <c r="AA36" i="13"/>
  <c r="V36" i="37"/>
  <c r="AA97" i="13"/>
  <c r="V97" i="37"/>
  <c r="AA99" i="13"/>
  <c r="V99" i="37"/>
  <c r="AA31" i="13"/>
  <c r="V31" i="37"/>
  <c r="AA90" i="13"/>
  <c r="V90" i="37"/>
  <c r="AA79" i="13"/>
  <c r="V79" i="37"/>
  <c r="AA63" i="13"/>
  <c r="V63" i="37"/>
  <c r="AA83" i="13"/>
  <c r="V83" i="37"/>
  <c r="AA38" i="13"/>
  <c r="V38" i="37"/>
  <c r="AA41" i="13"/>
  <c r="V41" i="37"/>
  <c r="AZ48" i="6"/>
  <c r="AZ38" i="6"/>
  <c r="AZ86" i="6"/>
  <c r="AZ99" i="6"/>
  <c r="AZ72" i="6"/>
  <c r="AZ46" i="6"/>
  <c r="AZ68" i="6"/>
  <c r="AZ101" i="6"/>
  <c r="AZ33" i="6"/>
  <c r="AZ88" i="6"/>
  <c r="AZ91" i="6"/>
  <c r="AZ69" i="6"/>
  <c r="AZ34" i="6"/>
  <c r="AZ41" i="6"/>
  <c r="AZ30" i="6"/>
  <c r="AZ102" i="6"/>
  <c r="AD5" i="1" l="1"/>
  <c r="AD6" i="1"/>
  <c r="AD7" i="1"/>
  <c r="AD8" i="1"/>
  <c r="AD9" i="1"/>
  <c r="AD10" i="1"/>
  <c r="AD11" i="1"/>
  <c r="AD12" i="1"/>
  <c r="AD13" i="1"/>
  <c r="AD14" i="1"/>
  <c r="AD15" i="1"/>
  <c r="AD16" i="1"/>
  <c r="AD17" i="1"/>
  <c r="AD18" i="1"/>
  <c r="AD19" i="1"/>
  <c r="AD20" i="1"/>
  <c r="AD21" i="1"/>
  <c r="AD22" i="1"/>
  <c r="AD23" i="1"/>
  <c r="AD24" i="1"/>
  <c r="AD25" i="1"/>
  <c r="AD26" i="1"/>
  <c r="AD27" i="1"/>
  <c r="AD28" i="1"/>
  <c r="AD4" i="1"/>
  <c r="C16" i="6" l="1"/>
  <c r="A16" i="34" l="1"/>
  <c r="A17" i="34"/>
  <c r="A18" i="34"/>
  <c r="A19" i="34"/>
  <c r="A20" i="34"/>
  <c r="A21" i="34"/>
  <c r="A22" i="34"/>
  <c r="A23" i="34"/>
  <c r="A24" i="34"/>
  <c r="A25" i="34"/>
  <c r="A26" i="34"/>
  <c r="A27" i="34"/>
  <c r="A28" i="34"/>
  <c r="A29" i="34"/>
  <c r="A30" i="34"/>
  <c r="A31" i="34"/>
  <c r="A32" i="34"/>
  <c r="A33" i="34"/>
  <c r="A34" i="34"/>
  <c r="A35" i="34"/>
  <c r="A36" i="34"/>
  <c r="A37" i="34"/>
  <c r="A38" i="34"/>
  <c r="A39" i="34"/>
  <c r="A15" i="34"/>
  <c r="AB2" i="5"/>
  <c r="Z2" i="5"/>
  <c r="A26" i="37"/>
  <c r="A25" i="37"/>
  <c r="A24" i="37"/>
  <c r="A23" i="37"/>
  <c r="A22" i="37"/>
  <c r="A21" i="37"/>
  <c r="A20" i="37"/>
  <c r="A19" i="37"/>
  <c r="A18" i="37"/>
  <c r="A17" i="37"/>
  <c r="A16" i="37"/>
  <c r="A15" i="37"/>
  <c r="A14" i="37"/>
  <c r="A13" i="37"/>
  <c r="A12" i="37"/>
  <c r="A11" i="37"/>
  <c r="A10" i="37"/>
  <c r="A9" i="37"/>
  <c r="A8" i="37"/>
  <c r="A7" i="37"/>
  <c r="A6" i="37"/>
  <c r="A5" i="37"/>
  <c r="A4" i="37"/>
  <c r="A3" i="37"/>
  <c r="A2" i="37"/>
  <c r="C5" i="6" l="1"/>
  <c r="AW5" i="6" s="1"/>
  <c r="C6" i="6"/>
  <c r="AW6" i="6" s="1"/>
  <c r="C7" i="6"/>
  <c r="AW7" i="6" s="1"/>
  <c r="C8" i="6"/>
  <c r="AW8" i="6" s="1"/>
  <c r="C9" i="6"/>
  <c r="AW9" i="6" s="1"/>
  <c r="C10" i="6"/>
  <c r="AW10" i="6" s="1"/>
  <c r="C11" i="6"/>
  <c r="AW11" i="6" s="1"/>
  <c r="C12" i="6"/>
  <c r="AW12" i="6" s="1"/>
  <c r="C13" i="6"/>
  <c r="AW13" i="6" s="1"/>
  <c r="C14" i="6"/>
  <c r="AW14" i="6" s="1"/>
  <c r="C15" i="6"/>
  <c r="AW15" i="6" s="1"/>
  <c r="AW16" i="6"/>
  <c r="C17" i="6"/>
  <c r="AW17" i="6" s="1"/>
  <c r="C18" i="6"/>
  <c r="AW18" i="6" s="1"/>
  <c r="C19" i="6"/>
  <c r="AW19" i="6" s="1"/>
  <c r="C20" i="6"/>
  <c r="AW20" i="6" s="1"/>
  <c r="C21" i="6"/>
  <c r="AW21" i="6" s="1"/>
  <c r="C22" i="6"/>
  <c r="AW22" i="6" s="1"/>
  <c r="C23" i="6"/>
  <c r="AW23" i="6" s="1"/>
  <c r="C24" i="6"/>
  <c r="AW24" i="6" s="1"/>
  <c r="C25" i="6"/>
  <c r="AW25" i="6" s="1"/>
  <c r="C26" i="6"/>
  <c r="AW26" i="6" s="1"/>
  <c r="C27" i="6"/>
  <c r="AW27" i="6" s="1"/>
  <c r="C28" i="6"/>
  <c r="AW28" i="6" s="1"/>
  <c r="C4" i="6"/>
  <c r="AW4" i="6" s="1"/>
  <c r="C5" i="12" l="1"/>
  <c r="C6" i="12"/>
  <c r="C7" i="12"/>
  <c r="C8" i="12"/>
  <c r="C9" i="12"/>
  <c r="C10" i="12"/>
  <c r="C11" i="12"/>
  <c r="C12" i="12"/>
  <c r="C13" i="12"/>
  <c r="C14" i="12"/>
  <c r="C15" i="12"/>
  <c r="C16" i="12"/>
  <c r="C17" i="12"/>
  <c r="C18" i="12"/>
  <c r="C19" i="12"/>
  <c r="C20" i="12"/>
  <c r="C21" i="12"/>
  <c r="C22" i="12"/>
  <c r="C23" i="12"/>
  <c r="C24" i="12"/>
  <c r="C25" i="12"/>
  <c r="C26" i="12"/>
  <c r="C27" i="12"/>
  <c r="C28" i="12"/>
  <c r="C4" i="12"/>
  <c r="A3" i="13" l="1"/>
  <c r="A4" i="13"/>
  <c r="A5" i="13"/>
  <c r="A6" i="13"/>
  <c r="A7" i="13"/>
  <c r="A8" i="13"/>
  <c r="A9" i="13"/>
  <c r="A10" i="13"/>
  <c r="A11" i="13"/>
  <c r="A12" i="13"/>
  <c r="A13" i="13"/>
  <c r="A14" i="13"/>
  <c r="A15" i="13"/>
  <c r="A16" i="13"/>
  <c r="A17" i="13"/>
  <c r="A18" i="13"/>
  <c r="A19" i="13"/>
  <c r="A20" i="13"/>
  <c r="A21" i="13"/>
  <c r="A22" i="13"/>
  <c r="A23" i="13"/>
  <c r="A24" i="13"/>
  <c r="A25" i="13"/>
  <c r="A26" i="13"/>
  <c r="A2" i="13"/>
  <c r="B4" i="1" l="1"/>
  <c r="B4" i="6" s="1"/>
  <c r="B5" i="1"/>
  <c r="B5" i="6" s="1"/>
  <c r="B6" i="1"/>
  <c r="B6" i="6" s="1"/>
  <c r="B7" i="1"/>
  <c r="B7" i="6" s="1"/>
  <c r="B8" i="1"/>
  <c r="B8" i="6" s="1"/>
  <c r="B9" i="1"/>
  <c r="B9" i="6" s="1"/>
  <c r="B10" i="1"/>
  <c r="B10" i="6" s="1"/>
  <c r="B11" i="1"/>
  <c r="B11" i="6" s="1"/>
  <c r="B12" i="1"/>
  <c r="B12" i="6" s="1"/>
  <c r="B13" i="1"/>
  <c r="B13" i="6" s="1"/>
  <c r="B14" i="1"/>
  <c r="B14" i="6" s="1"/>
  <c r="B15" i="1"/>
  <c r="B15" i="6" s="1"/>
  <c r="B16" i="1"/>
  <c r="B16" i="6" s="1"/>
  <c r="B17" i="1"/>
  <c r="B17" i="6" s="1"/>
  <c r="B18" i="1"/>
  <c r="B18" i="6" s="1"/>
  <c r="B19" i="1"/>
  <c r="B19" i="6" s="1"/>
  <c r="B20" i="1"/>
  <c r="B20" i="6" s="1"/>
  <c r="B21" i="1"/>
  <c r="B21" i="6" s="1"/>
  <c r="B22" i="1"/>
  <c r="B22" i="6" s="1"/>
  <c r="B23" i="1"/>
  <c r="B23" i="6" s="1"/>
  <c r="B24" i="1"/>
  <c r="B24" i="6" s="1"/>
  <c r="B25" i="1"/>
  <c r="B25" i="6" s="1"/>
  <c r="B26" i="1"/>
  <c r="B26" i="6" s="1"/>
  <c r="B27" i="1"/>
  <c r="B27" i="6" s="1"/>
  <c r="B28" i="1"/>
  <c r="B28" i="6" s="1"/>
  <c r="B5" i="37" l="1"/>
  <c r="B26" i="37"/>
  <c r="W26" i="5"/>
  <c r="B18" i="37"/>
  <c r="B14" i="37"/>
  <c r="B6" i="37"/>
  <c r="B25" i="37"/>
  <c r="W25" i="5"/>
  <c r="B21" i="37"/>
  <c r="B17" i="37"/>
  <c r="B13" i="37"/>
  <c r="B9" i="37"/>
  <c r="B24" i="37"/>
  <c r="W24" i="5"/>
  <c r="B20" i="37"/>
  <c r="B16" i="37"/>
  <c r="B12" i="37"/>
  <c r="B8" i="37"/>
  <c r="B4" i="37"/>
  <c r="B22" i="37"/>
  <c r="B23" i="37"/>
  <c r="B19" i="37"/>
  <c r="B15" i="37"/>
  <c r="B11" i="37"/>
  <c r="B7" i="37"/>
  <c r="B3" i="37"/>
  <c r="B10" i="37"/>
  <c r="B2" i="37"/>
  <c r="B2" i="13"/>
  <c r="D4" i="12"/>
  <c r="R2" i="5" s="1"/>
  <c r="D5" i="12"/>
  <c r="D6" i="12"/>
  <c r="D7" i="12"/>
  <c r="D8" i="12"/>
  <c r="D9" i="12"/>
  <c r="D10" i="12"/>
  <c r="D11" i="12"/>
  <c r="D12" i="12"/>
  <c r="D13" i="12"/>
  <c r="D14" i="12"/>
  <c r="D15" i="12"/>
  <c r="D16" i="12"/>
  <c r="D17" i="12"/>
  <c r="D18" i="12"/>
  <c r="D19" i="12"/>
  <c r="D20" i="12"/>
  <c r="D21" i="12"/>
  <c r="D22" i="12"/>
  <c r="D23" i="12"/>
  <c r="D24" i="12"/>
  <c r="D25" i="12"/>
  <c r="D26" i="12"/>
  <c r="D27" i="12"/>
  <c r="D28" i="12"/>
  <c r="A5" i="1"/>
  <c r="A6" i="1"/>
  <c r="A7" i="1"/>
  <c r="A8" i="1"/>
  <c r="A9" i="1"/>
  <c r="A10" i="1"/>
  <c r="A11" i="1"/>
  <c r="A12" i="1"/>
  <c r="A13" i="1"/>
  <c r="A14" i="1"/>
  <c r="A15" i="1"/>
  <c r="A16" i="1"/>
  <c r="A17" i="1"/>
  <c r="A18" i="1"/>
  <c r="A19" i="1"/>
  <c r="A20" i="1"/>
  <c r="A21" i="1"/>
  <c r="A22" i="1"/>
  <c r="A23" i="1"/>
  <c r="A24" i="1"/>
  <c r="A25" i="1"/>
  <c r="A26" i="1"/>
  <c r="A27" i="1"/>
  <c r="A28" i="1"/>
  <c r="A4" i="1"/>
  <c r="A5" i="6"/>
  <c r="E5" i="6" s="1"/>
  <c r="A6" i="6"/>
  <c r="E6" i="6" s="1"/>
  <c r="A7" i="6"/>
  <c r="E7" i="6" s="1"/>
  <c r="A8" i="6"/>
  <c r="E8" i="6" s="1"/>
  <c r="A9" i="6"/>
  <c r="E9" i="6" s="1"/>
  <c r="A10" i="6"/>
  <c r="E10" i="6" s="1"/>
  <c r="A11" i="6"/>
  <c r="E11" i="6" s="1"/>
  <c r="A12" i="6"/>
  <c r="E12" i="6" s="1"/>
  <c r="A13" i="6"/>
  <c r="E13" i="6" s="1"/>
  <c r="A14" i="6"/>
  <c r="E14" i="6" s="1"/>
  <c r="A15" i="6"/>
  <c r="E15" i="6" s="1"/>
  <c r="A16" i="6"/>
  <c r="E16" i="6" s="1"/>
  <c r="A17" i="6"/>
  <c r="E17" i="6" s="1"/>
  <c r="A18" i="6"/>
  <c r="E18" i="6" s="1"/>
  <c r="A19" i="6"/>
  <c r="E19" i="6" s="1"/>
  <c r="A20" i="6"/>
  <c r="E20" i="6" s="1"/>
  <c r="A21" i="6"/>
  <c r="E21" i="6" s="1"/>
  <c r="A22" i="6"/>
  <c r="E22" i="6" s="1"/>
  <c r="A23" i="6"/>
  <c r="E23" i="6" s="1"/>
  <c r="A24" i="6"/>
  <c r="E24" i="6" s="1"/>
  <c r="A25" i="6"/>
  <c r="E25" i="6" s="1"/>
  <c r="A26" i="6"/>
  <c r="A27" i="6"/>
  <c r="A28" i="6"/>
  <c r="A4" i="6"/>
  <c r="E4" i="6" s="1"/>
  <c r="F25" i="6" l="1"/>
  <c r="W23" i="5"/>
  <c r="R25" i="5"/>
  <c r="S25" i="5"/>
  <c r="R21" i="5"/>
  <c r="S21" i="5"/>
  <c r="R17" i="5"/>
  <c r="S17" i="5"/>
  <c r="R13" i="5"/>
  <c r="S13" i="5"/>
  <c r="R9" i="5"/>
  <c r="S9" i="5"/>
  <c r="R5" i="5"/>
  <c r="S5" i="5"/>
  <c r="R26" i="5"/>
  <c r="S26" i="5"/>
  <c r="S22" i="5"/>
  <c r="R22" i="5"/>
  <c r="R18" i="5"/>
  <c r="S18" i="5"/>
  <c r="R14" i="5"/>
  <c r="S14" i="5"/>
  <c r="R10" i="5"/>
  <c r="S10" i="5"/>
  <c r="R6" i="5"/>
  <c r="S6" i="5"/>
  <c r="F12" i="6"/>
  <c r="W10" i="5"/>
  <c r="F9" i="6"/>
  <c r="W7" i="5"/>
  <c r="F6" i="6"/>
  <c r="W4" i="5"/>
  <c r="F14" i="6"/>
  <c r="W12" i="5"/>
  <c r="F22" i="6"/>
  <c r="W20" i="5"/>
  <c r="F11" i="6"/>
  <c r="W9" i="5"/>
  <c r="F19" i="6"/>
  <c r="W17" i="5"/>
  <c r="R20" i="5"/>
  <c r="S20" i="5"/>
  <c r="R16" i="5"/>
  <c r="S16" i="5"/>
  <c r="R12" i="5"/>
  <c r="S12" i="5"/>
  <c r="R8" i="5"/>
  <c r="S8" i="5"/>
  <c r="R4" i="5"/>
  <c r="S4" i="5"/>
  <c r="F4" i="6"/>
  <c r="W2" i="5"/>
  <c r="F5" i="6"/>
  <c r="W3" i="5"/>
  <c r="F13" i="6"/>
  <c r="W11" i="5"/>
  <c r="F21" i="6"/>
  <c r="W19" i="5"/>
  <c r="F24" i="6"/>
  <c r="W22" i="5"/>
  <c r="F10" i="6"/>
  <c r="W8" i="5"/>
  <c r="F18" i="6"/>
  <c r="W16" i="5"/>
  <c r="F15" i="6"/>
  <c r="W13" i="5"/>
  <c r="F23" i="6"/>
  <c r="W21" i="5"/>
  <c r="F8" i="6"/>
  <c r="W6" i="5"/>
  <c r="F20" i="6"/>
  <c r="W18" i="5"/>
  <c r="F7" i="6"/>
  <c r="W5" i="5"/>
  <c r="F17" i="6"/>
  <c r="W15" i="5"/>
  <c r="F16" i="6"/>
  <c r="W14" i="5"/>
  <c r="R24" i="5"/>
  <c r="S24" i="5"/>
  <c r="R23" i="5"/>
  <c r="S23" i="5"/>
  <c r="S19" i="5"/>
  <c r="R19" i="5"/>
  <c r="R15" i="5"/>
  <c r="S15" i="5"/>
  <c r="S11" i="5"/>
  <c r="R11" i="5"/>
  <c r="R7" i="5"/>
  <c r="S7" i="5"/>
  <c r="S3" i="5"/>
  <c r="R3" i="5"/>
  <c r="D104" i="12"/>
  <c r="S2" i="5"/>
  <c r="U2" i="5" s="1"/>
  <c r="AN5" i="6"/>
  <c r="AN6" i="6"/>
  <c r="AN7" i="6"/>
  <c r="AN8" i="6"/>
  <c r="AN9" i="6"/>
  <c r="AN10" i="6"/>
  <c r="AN11" i="6"/>
  <c r="AN12" i="6"/>
  <c r="AN13" i="6"/>
  <c r="AN14" i="6"/>
  <c r="AN15" i="6"/>
  <c r="AN16" i="6"/>
  <c r="AN17" i="6"/>
  <c r="AN18" i="6"/>
  <c r="AN19" i="6"/>
  <c r="AN20" i="6"/>
  <c r="AN21" i="6"/>
  <c r="AN22" i="6"/>
  <c r="AN23" i="6"/>
  <c r="AN24" i="6"/>
  <c r="AN25" i="6"/>
  <c r="AN26" i="6"/>
  <c r="AN27" i="6"/>
  <c r="AN28" i="6"/>
  <c r="AN4" i="6"/>
  <c r="U5" i="5" l="1"/>
  <c r="U7" i="5"/>
  <c r="U15" i="5"/>
  <c r="U23" i="5"/>
  <c r="U4" i="5"/>
  <c r="U12" i="5"/>
  <c r="U20" i="5"/>
  <c r="U6" i="5"/>
  <c r="U14" i="5"/>
  <c r="U13" i="5"/>
  <c r="U21" i="5"/>
  <c r="U8" i="5"/>
  <c r="U16" i="5"/>
  <c r="U10" i="5"/>
  <c r="U18" i="5"/>
  <c r="U26" i="5"/>
  <c r="U9" i="5"/>
  <c r="U17" i="5"/>
  <c r="U25" i="5"/>
  <c r="U24" i="5"/>
  <c r="U3" i="5"/>
  <c r="U11" i="5"/>
  <c r="U19" i="5"/>
  <c r="U22" i="5"/>
  <c r="L3" i="7"/>
  <c r="B3" i="7"/>
  <c r="L4" i="7"/>
  <c r="B4" i="7"/>
  <c r="L5" i="7"/>
  <c r="B5" i="7"/>
  <c r="L6" i="7"/>
  <c r="B6" i="7"/>
  <c r="L7" i="7"/>
  <c r="B7" i="7"/>
  <c r="L8" i="7"/>
  <c r="B8" i="7"/>
  <c r="L9" i="7"/>
  <c r="B9" i="7"/>
  <c r="L10" i="7"/>
  <c r="B10" i="7"/>
  <c r="L11" i="7"/>
  <c r="B11" i="7"/>
  <c r="L12" i="7"/>
  <c r="B12" i="7"/>
  <c r="L13" i="7"/>
  <c r="B13" i="7"/>
  <c r="L14" i="7"/>
  <c r="B14" i="7"/>
  <c r="L15" i="7"/>
  <c r="B15" i="7"/>
  <c r="L16" i="7"/>
  <c r="B16" i="7"/>
  <c r="L17" i="7"/>
  <c r="B17" i="7"/>
  <c r="L18" i="7"/>
  <c r="B18" i="7"/>
  <c r="L19" i="7"/>
  <c r="B19" i="7"/>
  <c r="L20" i="7"/>
  <c r="B20" i="7"/>
  <c r="L21" i="7"/>
  <c r="B21" i="7"/>
  <c r="L22" i="7"/>
  <c r="B22" i="7"/>
  <c r="L23" i="7"/>
  <c r="B23" i="7"/>
  <c r="L24" i="7"/>
  <c r="B24" i="7"/>
  <c r="L25" i="7"/>
  <c r="B25" i="7"/>
  <c r="L26" i="7"/>
  <c r="B26" i="7"/>
  <c r="L2" i="7"/>
  <c r="B2" i="7"/>
  <c r="B16" i="34" l="1"/>
  <c r="B17" i="34"/>
  <c r="B18" i="34"/>
  <c r="B19" i="34"/>
  <c r="B20" i="34"/>
  <c r="B21" i="34"/>
  <c r="B22" i="34"/>
  <c r="B23" i="34"/>
  <c r="B24" i="34"/>
  <c r="B25" i="34"/>
  <c r="B26" i="34"/>
  <c r="B27" i="34"/>
  <c r="B28" i="34"/>
  <c r="B29" i="34"/>
  <c r="B30" i="34"/>
  <c r="B31" i="34"/>
  <c r="B32" i="34"/>
  <c r="B33" i="34"/>
  <c r="B34" i="34"/>
  <c r="B35" i="34"/>
  <c r="B36" i="34"/>
  <c r="B37" i="34"/>
  <c r="B38" i="34"/>
  <c r="B39" i="34"/>
  <c r="B15" i="34"/>
  <c r="V19" i="5" l="1"/>
  <c r="V7" i="5"/>
  <c r="V26" i="5"/>
  <c r="V22" i="5"/>
  <c r="V18" i="5"/>
  <c r="V14" i="5"/>
  <c r="V10" i="5"/>
  <c r="V6" i="5"/>
  <c r="V15" i="5"/>
  <c r="V3" i="5"/>
  <c r="V2" i="5"/>
  <c r="V25" i="5"/>
  <c r="V21" i="5"/>
  <c r="V17" i="5"/>
  <c r="V13" i="5"/>
  <c r="V9" i="5"/>
  <c r="V5" i="5"/>
  <c r="V23" i="5"/>
  <c r="V11" i="5"/>
  <c r="V24" i="5"/>
  <c r="V20" i="5"/>
  <c r="V16" i="5"/>
  <c r="V12" i="5"/>
  <c r="V8" i="5"/>
  <c r="V4" i="5"/>
  <c r="AE7" i="6"/>
  <c r="AX12" i="6"/>
  <c r="AE14" i="6"/>
  <c r="N15" i="6"/>
  <c r="V22" i="6"/>
  <c r="V26" i="6"/>
  <c r="N27" i="6"/>
  <c r="G5" i="1"/>
  <c r="G6" i="1"/>
  <c r="G7" i="1"/>
  <c r="G8" i="1"/>
  <c r="G9" i="1"/>
  <c r="G10" i="1"/>
  <c r="G11" i="1"/>
  <c r="G12" i="1"/>
  <c r="G13" i="1"/>
  <c r="G14" i="1"/>
  <c r="G15" i="1"/>
  <c r="G16" i="1"/>
  <c r="G17" i="1"/>
  <c r="G18" i="1"/>
  <c r="G19" i="1"/>
  <c r="G20" i="1"/>
  <c r="G21" i="1"/>
  <c r="G22" i="1"/>
  <c r="G23" i="1"/>
  <c r="G24" i="1"/>
  <c r="G25" i="1"/>
  <c r="G26" i="1"/>
  <c r="G27" i="1"/>
  <c r="G28" i="1"/>
  <c r="G4" i="1"/>
  <c r="F5" i="1"/>
  <c r="F6" i="1"/>
  <c r="N6" i="1" s="1"/>
  <c r="F7" i="1"/>
  <c r="F8" i="1"/>
  <c r="F9" i="1"/>
  <c r="F10" i="1"/>
  <c r="F11" i="1"/>
  <c r="F12" i="1"/>
  <c r="F13" i="1"/>
  <c r="F14" i="1"/>
  <c r="F15" i="1"/>
  <c r="F16" i="1"/>
  <c r="F17" i="1"/>
  <c r="F18" i="1"/>
  <c r="F19" i="1"/>
  <c r="F20" i="1"/>
  <c r="F21" i="1"/>
  <c r="F22" i="1"/>
  <c r="F23" i="1"/>
  <c r="F24" i="1"/>
  <c r="F25" i="1"/>
  <c r="F26" i="1"/>
  <c r="F27" i="1"/>
  <c r="F28" i="1"/>
  <c r="F4" i="1"/>
  <c r="E5" i="1"/>
  <c r="E6" i="1"/>
  <c r="E7" i="1"/>
  <c r="E8" i="1"/>
  <c r="E9" i="1"/>
  <c r="E10" i="1"/>
  <c r="E11" i="1"/>
  <c r="E12" i="1"/>
  <c r="E13" i="1"/>
  <c r="E14" i="1"/>
  <c r="E15" i="1"/>
  <c r="E16" i="1"/>
  <c r="E17" i="1"/>
  <c r="E18" i="1"/>
  <c r="E19" i="1"/>
  <c r="E20" i="1"/>
  <c r="E21" i="1"/>
  <c r="E22" i="1"/>
  <c r="E23" i="1"/>
  <c r="E24" i="1"/>
  <c r="E25" i="1"/>
  <c r="E26" i="1"/>
  <c r="E27" i="1"/>
  <c r="E28" i="1"/>
  <c r="E4" i="1"/>
  <c r="D5" i="1"/>
  <c r="D6" i="1"/>
  <c r="D7" i="1"/>
  <c r="D8" i="1"/>
  <c r="D9" i="1"/>
  <c r="D10" i="1"/>
  <c r="D11" i="1"/>
  <c r="D12" i="1"/>
  <c r="D13" i="1"/>
  <c r="D14" i="1"/>
  <c r="D15" i="1"/>
  <c r="D16" i="1"/>
  <c r="D17" i="1"/>
  <c r="D18" i="1"/>
  <c r="D19" i="1"/>
  <c r="D20" i="1"/>
  <c r="D21" i="1"/>
  <c r="D22" i="1"/>
  <c r="D23" i="1"/>
  <c r="D24" i="1"/>
  <c r="D25" i="1"/>
  <c r="D26" i="1"/>
  <c r="D27" i="1"/>
  <c r="D28" i="1"/>
  <c r="D4" i="1"/>
  <c r="N26" i="1" l="1"/>
  <c r="N22" i="1"/>
  <c r="N18" i="1"/>
  <c r="N14" i="1"/>
  <c r="M28" i="1"/>
  <c r="M24" i="1"/>
  <c r="M20" i="1"/>
  <c r="M16" i="1"/>
  <c r="M12" i="1"/>
  <c r="M8" i="1"/>
  <c r="N4" i="1"/>
  <c r="N24" i="1"/>
  <c r="N20" i="1"/>
  <c r="N16" i="1"/>
  <c r="N12" i="1"/>
  <c r="N8" i="1"/>
  <c r="M26" i="1"/>
  <c r="M22" i="1"/>
  <c r="M18" i="1"/>
  <c r="M14" i="1"/>
  <c r="M10" i="1"/>
  <c r="N28" i="1"/>
  <c r="M27" i="1"/>
  <c r="M23" i="1"/>
  <c r="M19" i="1"/>
  <c r="M15" i="1"/>
  <c r="M11" i="1"/>
  <c r="N25" i="1"/>
  <c r="N21" i="1"/>
  <c r="N17" i="1"/>
  <c r="N13" i="1"/>
  <c r="N9" i="1"/>
  <c r="N5" i="1"/>
  <c r="M7" i="1"/>
  <c r="M4" i="1"/>
  <c r="M21" i="1"/>
  <c r="M17" i="1"/>
  <c r="M13" i="1"/>
  <c r="M9" i="1"/>
  <c r="M5" i="1"/>
  <c r="N27" i="1"/>
  <c r="N23" i="1"/>
  <c r="N15" i="1"/>
  <c r="N11" i="1"/>
  <c r="M6" i="1"/>
  <c r="N7" i="1"/>
  <c r="M25" i="1"/>
  <c r="N19" i="1"/>
  <c r="N10" i="1"/>
  <c r="N23" i="6"/>
  <c r="V23" i="6"/>
  <c r="N19" i="6"/>
  <c r="AE19" i="6"/>
  <c r="V19" i="6"/>
  <c r="AX19" i="6"/>
  <c r="AE18" i="6"/>
  <c r="V18" i="6"/>
  <c r="AE10" i="6"/>
  <c r="N10" i="6"/>
  <c r="AX10" i="6"/>
  <c r="N6" i="6"/>
  <c r="AX6" i="6"/>
  <c r="V6" i="6"/>
  <c r="V21" i="6"/>
  <c r="AE21" i="6"/>
  <c r="N21" i="6"/>
  <c r="AX17" i="6"/>
  <c r="N17" i="6"/>
  <c r="N13" i="6"/>
  <c r="AE13" i="6"/>
  <c r="V13" i="6"/>
  <c r="AX13" i="6"/>
  <c r="V9" i="6"/>
  <c r="AX9" i="6"/>
  <c r="AE9" i="6"/>
  <c r="N9" i="6"/>
  <c r="V5" i="6"/>
  <c r="AX5" i="6"/>
  <c r="N5" i="6"/>
  <c r="AE5" i="6"/>
  <c r="N24" i="6"/>
  <c r="V16" i="6"/>
  <c r="N16" i="6"/>
  <c r="AX16" i="6"/>
  <c r="V8" i="6"/>
  <c r="AX8" i="6"/>
  <c r="AE25" i="6"/>
  <c r="AX25" i="6"/>
  <c r="N25" i="6"/>
  <c r="V25" i="6"/>
  <c r="AX14" i="6"/>
  <c r="AE11" i="6"/>
  <c r="N11" i="6"/>
  <c r="V11" i="6"/>
  <c r="AX28" i="6"/>
  <c r="N28" i="6"/>
  <c r="V28" i="6"/>
  <c r="AX21" i="6"/>
  <c r="V20" i="6"/>
  <c r="N20" i="6"/>
  <c r="AX20" i="6"/>
  <c r="AE20" i="6"/>
  <c r="V14" i="6"/>
  <c r="N14" i="6"/>
  <c r="AE24" i="6"/>
  <c r="AX24" i="6"/>
  <c r="V24" i="6"/>
  <c r="N7" i="6"/>
  <c r="V7" i="6"/>
  <c r="N18" i="6"/>
  <c r="AX18" i="6"/>
  <c r="V17" i="6"/>
  <c r="AE17" i="6"/>
  <c r="AX23" i="6"/>
  <c r="V10" i="6"/>
  <c r="AE6" i="6"/>
  <c r="AX27" i="6"/>
  <c r="AE27" i="6"/>
  <c r="E27" i="6"/>
  <c r="V27" i="6"/>
  <c r="E26" i="6"/>
  <c r="AX26" i="6"/>
  <c r="N26" i="6"/>
  <c r="AX22" i="6"/>
  <c r="N22" i="6"/>
  <c r="AE22" i="6"/>
  <c r="AE26" i="6"/>
  <c r="AE12" i="6"/>
  <c r="N12" i="6"/>
  <c r="V12" i="6"/>
  <c r="AE28" i="6"/>
  <c r="E28" i="6"/>
  <c r="AE23" i="6"/>
  <c r="AE8" i="6"/>
  <c r="N8" i="6"/>
  <c r="AX15" i="6"/>
  <c r="AE15" i="6"/>
  <c r="V15" i="6"/>
  <c r="AX11" i="6"/>
  <c r="AE16" i="6"/>
  <c r="AX7" i="6"/>
  <c r="G5" i="12" l="1"/>
  <c r="G6" i="12"/>
  <c r="G7" i="12"/>
  <c r="G8" i="12"/>
  <c r="G9" i="12"/>
  <c r="G10" i="12"/>
  <c r="G11" i="12"/>
  <c r="G12" i="12"/>
  <c r="G13" i="12"/>
  <c r="G14" i="12"/>
  <c r="G15" i="12"/>
  <c r="G16" i="12"/>
  <c r="G17" i="12"/>
  <c r="G18" i="12"/>
  <c r="G19" i="12"/>
  <c r="G20" i="12"/>
  <c r="G21" i="12"/>
  <c r="G22" i="12"/>
  <c r="G23" i="12"/>
  <c r="G24" i="12"/>
  <c r="G25" i="12"/>
  <c r="G26" i="12"/>
  <c r="G27" i="12"/>
  <c r="G28" i="12"/>
  <c r="A5" i="12"/>
  <c r="H16" i="34"/>
  <c r="H5" i="1"/>
  <c r="U5" i="1"/>
  <c r="Z5" i="1" s="1"/>
  <c r="G3" i="37" s="1"/>
  <c r="AH5" i="1"/>
  <c r="J3" i="37" s="1"/>
  <c r="AI5" i="1"/>
  <c r="K3" i="37" s="1"/>
  <c r="AF5" i="1"/>
  <c r="AG5" i="1"/>
  <c r="AI16" i="34" s="1"/>
  <c r="A6" i="12"/>
  <c r="J17" i="34"/>
  <c r="K17" i="34"/>
  <c r="H6" i="1"/>
  <c r="U6" i="1"/>
  <c r="AH6" i="1"/>
  <c r="J4" i="37" s="1"/>
  <c r="AI6" i="1"/>
  <c r="K4" i="37" s="1"/>
  <c r="AF6" i="1"/>
  <c r="AG6" i="1"/>
  <c r="AI17" i="34" s="1"/>
  <c r="A7" i="12"/>
  <c r="H7" i="1"/>
  <c r="U7" i="1"/>
  <c r="AH7" i="1"/>
  <c r="J5" i="37" s="1"/>
  <c r="AI7" i="1"/>
  <c r="K5" i="37" s="1"/>
  <c r="AF7" i="1"/>
  <c r="AG7" i="1"/>
  <c r="A8" i="12"/>
  <c r="H19" i="34"/>
  <c r="J19" i="34"/>
  <c r="K19" i="34"/>
  <c r="H8" i="1"/>
  <c r="U8" i="1"/>
  <c r="AH8" i="1"/>
  <c r="J6" i="37" s="1"/>
  <c r="AI8" i="1"/>
  <c r="K6" i="37" s="1"/>
  <c r="AF8" i="1"/>
  <c r="AG8" i="1"/>
  <c r="AI19" i="34" s="1"/>
  <c r="A9" i="12"/>
  <c r="H9" i="1"/>
  <c r="U9" i="1"/>
  <c r="AH9" i="1"/>
  <c r="J7" i="37" s="1"/>
  <c r="AI9" i="1"/>
  <c r="K7" i="37" s="1"/>
  <c r="AF9" i="1"/>
  <c r="AG9" i="1"/>
  <c r="AI20" i="34" s="1"/>
  <c r="A10" i="12"/>
  <c r="J21" i="34"/>
  <c r="K21" i="34"/>
  <c r="H10" i="1"/>
  <c r="U10" i="1"/>
  <c r="AH10" i="1"/>
  <c r="J8" i="37" s="1"/>
  <c r="AF10" i="1"/>
  <c r="AG10" i="1"/>
  <c r="AI21" i="34" s="1"/>
  <c r="A11" i="12"/>
  <c r="K22" i="34"/>
  <c r="H11" i="1"/>
  <c r="U11" i="1"/>
  <c r="Z11" i="1" s="1"/>
  <c r="G9" i="37" s="1"/>
  <c r="AH11" i="1"/>
  <c r="J9" i="37" s="1"/>
  <c r="AI11" i="1"/>
  <c r="K9" i="37" s="1"/>
  <c r="AF11" i="1"/>
  <c r="AG11" i="1"/>
  <c r="AI22" i="34" s="1"/>
  <c r="A12" i="12"/>
  <c r="G23" i="34"/>
  <c r="J23" i="34"/>
  <c r="H12" i="1"/>
  <c r="U12" i="1"/>
  <c r="AH12" i="1"/>
  <c r="J10" i="37" s="1"/>
  <c r="AI12" i="1"/>
  <c r="K10" i="37" s="1"/>
  <c r="AF12" i="1"/>
  <c r="AG12" i="1"/>
  <c r="AI23" i="34" s="1"/>
  <c r="A13" i="12"/>
  <c r="G24" i="34"/>
  <c r="J24" i="34"/>
  <c r="H13" i="1"/>
  <c r="U13" i="1"/>
  <c r="AH13" i="1"/>
  <c r="AI13" i="1"/>
  <c r="AF13" i="1"/>
  <c r="AG13" i="1"/>
  <c r="A14" i="12"/>
  <c r="G25" i="34"/>
  <c r="J25" i="34"/>
  <c r="K25" i="34"/>
  <c r="H14" i="1"/>
  <c r="U14" i="1"/>
  <c r="AH14" i="1"/>
  <c r="J12" i="37" s="1"/>
  <c r="AI14" i="1"/>
  <c r="K12" i="37" s="1"/>
  <c r="AF14" i="1"/>
  <c r="AG14" i="1"/>
  <c r="AI25" i="34" s="1"/>
  <c r="A15" i="12"/>
  <c r="G26" i="34"/>
  <c r="J26" i="34"/>
  <c r="H15" i="1"/>
  <c r="U15" i="1"/>
  <c r="Z15" i="1" s="1"/>
  <c r="G13" i="37" s="1"/>
  <c r="AH15" i="1"/>
  <c r="J13" i="37" s="1"/>
  <c r="AI15" i="1"/>
  <c r="K13" i="37" s="1"/>
  <c r="AF15" i="1"/>
  <c r="AG15" i="1"/>
  <c r="AI26" i="34" s="1"/>
  <c r="A16" i="12"/>
  <c r="G27" i="34"/>
  <c r="J27" i="34"/>
  <c r="H16" i="1"/>
  <c r="U16" i="1"/>
  <c r="AH16" i="1"/>
  <c r="AI16" i="1"/>
  <c r="AF16" i="1"/>
  <c r="AG16" i="1"/>
  <c r="AI27" i="34" s="1"/>
  <c r="A17" i="12"/>
  <c r="H17" i="1"/>
  <c r="U17" i="1"/>
  <c r="AH17" i="1"/>
  <c r="J15" i="37" s="1"/>
  <c r="AI17" i="1"/>
  <c r="K15" i="37" s="1"/>
  <c r="AF17" i="1"/>
  <c r="AG17" i="1"/>
  <c r="A18" i="12"/>
  <c r="G29" i="34"/>
  <c r="J29" i="34"/>
  <c r="K29" i="34"/>
  <c r="H18" i="1"/>
  <c r="U18" i="1"/>
  <c r="AH18" i="1"/>
  <c r="J16" i="37" s="1"/>
  <c r="AI18" i="1"/>
  <c r="K16" i="37" s="1"/>
  <c r="AF18" i="1"/>
  <c r="AG18" i="1"/>
  <c r="AI29" i="34" s="1"/>
  <c r="A19" i="12"/>
  <c r="G30" i="34"/>
  <c r="J30" i="34"/>
  <c r="H19" i="1"/>
  <c r="U19" i="1"/>
  <c r="AH19" i="1"/>
  <c r="AI19" i="1"/>
  <c r="AF19" i="1"/>
  <c r="AG19" i="1"/>
  <c r="A20" i="12"/>
  <c r="G31" i="34"/>
  <c r="J31" i="34"/>
  <c r="H20" i="1"/>
  <c r="U20" i="1"/>
  <c r="Z20" i="1" s="1"/>
  <c r="G18" i="37" s="1"/>
  <c r="AH20" i="1"/>
  <c r="J18" i="37" s="1"/>
  <c r="AI20" i="1"/>
  <c r="K18" i="37" s="1"/>
  <c r="AF20" i="1"/>
  <c r="AG20" i="1"/>
  <c r="A21" i="12"/>
  <c r="G32" i="34"/>
  <c r="J32" i="34"/>
  <c r="K32" i="34"/>
  <c r="H21" i="1"/>
  <c r="U21" i="1"/>
  <c r="AH21" i="1"/>
  <c r="J19" i="37" s="1"/>
  <c r="AI21" i="1"/>
  <c r="K19" i="37" s="1"/>
  <c r="AF21" i="1"/>
  <c r="AG21" i="1"/>
  <c r="AI32" i="34" s="1"/>
  <c r="A22" i="12"/>
  <c r="G33" i="34"/>
  <c r="J33" i="34"/>
  <c r="H22" i="1"/>
  <c r="U22" i="1"/>
  <c r="Z22" i="1" s="1"/>
  <c r="AH22" i="1"/>
  <c r="AI22" i="1"/>
  <c r="AF22" i="1"/>
  <c r="AG22" i="1"/>
  <c r="A23" i="12"/>
  <c r="G34" i="34"/>
  <c r="J34" i="34"/>
  <c r="H23" i="1"/>
  <c r="C21" i="13"/>
  <c r="U23" i="1"/>
  <c r="AH23" i="1"/>
  <c r="J21" i="37" s="1"/>
  <c r="AI23" i="1"/>
  <c r="K21" i="37" s="1"/>
  <c r="AF23" i="1"/>
  <c r="AG23" i="1"/>
  <c r="AI34" i="34" s="1"/>
  <c r="A24" i="12"/>
  <c r="G35" i="34"/>
  <c r="J35" i="34"/>
  <c r="K35" i="34"/>
  <c r="H24" i="1"/>
  <c r="U24" i="1"/>
  <c r="AH24" i="1"/>
  <c r="J22" i="37" s="1"/>
  <c r="AI24" i="1"/>
  <c r="K22" i="37" s="1"/>
  <c r="AF24" i="1"/>
  <c r="AG24" i="1"/>
  <c r="AI35" i="34" s="1"/>
  <c r="A25" i="12"/>
  <c r="G36" i="34"/>
  <c r="J36" i="34"/>
  <c r="K36" i="34"/>
  <c r="H25" i="1"/>
  <c r="U25" i="1"/>
  <c r="AH25" i="1"/>
  <c r="AI25" i="1"/>
  <c r="AF25" i="1"/>
  <c r="AG25" i="1"/>
  <c r="AI36" i="34" s="1"/>
  <c r="A26" i="12"/>
  <c r="G37" i="34"/>
  <c r="J37" i="34"/>
  <c r="H26" i="1"/>
  <c r="U26" i="1"/>
  <c r="AH26" i="1"/>
  <c r="J24" i="37" s="1"/>
  <c r="AI26" i="1"/>
  <c r="K24" i="37" s="1"/>
  <c r="AF26" i="1"/>
  <c r="AG26" i="1"/>
  <c r="AI37" i="34" s="1"/>
  <c r="A27" i="12"/>
  <c r="G38" i="34"/>
  <c r="J38" i="34"/>
  <c r="K38" i="34"/>
  <c r="H27" i="1"/>
  <c r="U27" i="1"/>
  <c r="AH27" i="1"/>
  <c r="J25" i="37" s="1"/>
  <c r="AI27" i="1"/>
  <c r="K25" i="37" s="1"/>
  <c r="AF27" i="1"/>
  <c r="AG27" i="1"/>
  <c r="AI38" i="34" s="1"/>
  <c r="A28" i="12"/>
  <c r="G39" i="34"/>
  <c r="J39" i="34"/>
  <c r="K39" i="34"/>
  <c r="H28" i="1"/>
  <c r="U28" i="1"/>
  <c r="AH28" i="1"/>
  <c r="AI28" i="1"/>
  <c r="AF28" i="1"/>
  <c r="AG28" i="1"/>
  <c r="AI39" i="34" s="1"/>
  <c r="R22" i="1" l="1"/>
  <c r="H22" i="6" s="1"/>
  <c r="R11" i="1"/>
  <c r="R26" i="1"/>
  <c r="D24" i="37" s="1"/>
  <c r="R25" i="1"/>
  <c r="R16" i="1"/>
  <c r="H16" i="6" s="1"/>
  <c r="R28" i="1"/>
  <c r="D26" i="37" s="1"/>
  <c r="R27" i="1"/>
  <c r="D25" i="37" s="1"/>
  <c r="R23" i="1"/>
  <c r="R15" i="1"/>
  <c r="R10" i="1"/>
  <c r="P11" i="13"/>
  <c r="K11" i="37"/>
  <c r="P20" i="13"/>
  <c r="K20" i="37"/>
  <c r="O14" i="13"/>
  <c r="J14" i="37"/>
  <c r="O11" i="13"/>
  <c r="J11" i="37"/>
  <c r="P14" i="13"/>
  <c r="K14" i="37"/>
  <c r="P26" i="13"/>
  <c r="K26" i="37"/>
  <c r="O20" i="13"/>
  <c r="J20" i="37"/>
  <c r="P17" i="13"/>
  <c r="K17" i="37"/>
  <c r="O23" i="13"/>
  <c r="J23" i="37"/>
  <c r="F20" i="13"/>
  <c r="O26" i="13"/>
  <c r="J26" i="37"/>
  <c r="P23" i="13"/>
  <c r="K23" i="37"/>
  <c r="K20" i="13"/>
  <c r="G20" i="37"/>
  <c r="O17" i="13"/>
  <c r="J17" i="37"/>
  <c r="P24" i="13"/>
  <c r="O22" i="13"/>
  <c r="O18" i="13"/>
  <c r="O15" i="13"/>
  <c r="O13" i="13"/>
  <c r="P12" i="13"/>
  <c r="O10" i="13"/>
  <c r="P9" i="13"/>
  <c r="P6" i="13"/>
  <c r="K3" i="13"/>
  <c r="O24" i="13"/>
  <c r="P21" i="13"/>
  <c r="P19" i="13"/>
  <c r="K18" i="13"/>
  <c r="P16" i="13"/>
  <c r="K13" i="13"/>
  <c r="O12" i="13"/>
  <c r="O9" i="13"/>
  <c r="O8" i="13"/>
  <c r="P7" i="13"/>
  <c r="O6" i="13"/>
  <c r="P4" i="13"/>
  <c r="P25" i="13"/>
  <c r="O21" i="13"/>
  <c r="O19" i="13"/>
  <c r="O16" i="13"/>
  <c r="F13" i="13"/>
  <c r="K9" i="13"/>
  <c r="O7" i="13"/>
  <c r="P5" i="13"/>
  <c r="O4" i="13"/>
  <c r="P3" i="13"/>
  <c r="O25" i="13"/>
  <c r="P22" i="13"/>
  <c r="P18" i="13"/>
  <c r="P15" i="13"/>
  <c r="P13" i="13"/>
  <c r="P10" i="13"/>
  <c r="F9" i="13"/>
  <c r="O5" i="13"/>
  <c r="O3" i="13"/>
  <c r="C38" i="34"/>
  <c r="C36" i="34"/>
  <c r="C34" i="34"/>
  <c r="C32" i="34"/>
  <c r="C30" i="34"/>
  <c r="C28" i="34"/>
  <c r="C26" i="34"/>
  <c r="C24" i="34"/>
  <c r="C22" i="34"/>
  <c r="C20" i="34"/>
  <c r="C18" i="34"/>
  <c r="C16" i="34"/>
  <c r="C39" i="34"/>
  <c r="C37" i="34"/>
  <c r="C35" i="34"/>
  <c r="C33" i="34"/>
  <c r="C31" i="34"/>
  <c r="C29" i="34"/>
  <c r="C27" i="34"/>
  <c r="C25" i="34"/>
  <c r="C23" i="34"/>
  <c r="C21" i="34"/>
  <c r="C19" i="34"/>
  <c r="C17" i="34"/>
  <c r="X26" i="6"/>
  <c r="X25" i="6"/>
  <c r="Y24" i="6"/>
  <c r="X20" i="6"/>
  <c r="X19" i="6"/>
  <c r="X18" i="6"/>
  <c r="X16" i="6"/>
  <c r="X15" i="6"/>
  <c r="X14" i="6"/>
  <c r="Y13" i="6"/>
  <c r="Y12" i="6"/>
  <c r="Y11" i="6"/>
  <c r="Y8" i="6"/>
  <c r="X6" i="6"/>
  <c r="X5" i="6"/>
  <c r="Y28" i="6"/>
  <c r="H28" i="6"/>
  <c r="X24" i="6"/>
  <c r="Y23" i="6"/>
  <c r="P22" i="6"/>
  <c r="Y17" i="6"/>
  <c r="X13" i="6"/>
  <c r="X12" i="6"/>
  <c r="X11" i="6"/>
  <c r="X8" i="6"/>
  <c r="Y7" i="6"/>
  <c r="X28" i="6"/>
  <c r="Y27" i="6"/>
  <c r="X23" i="6"/>
  <c r="Y22" i="6"/>
  <c r="Y21" i="6"/>
  <c r="P20" i="6"/>
  <c r="X17" i="6"/>
  <c r="P15" i="6"/>
  <c r="Y9" i="6"/>
  <c r="X7" i="6"/>
  <c r="P5" i="6"/>
  <c r="X27" i="6"/>
  <c r="Y26" i="6"/>
  <c r="Y25" i="6"/>
  <c r="X22" i="6"/>
  <c r="X21" i="6"/>
  <c r="Y20" i="6"/>
  <c r="Y19" i="6"/>
  <c r="Y18" i="6"/>
  <c r="Y16" i="6"/>
  <c r="Y15" i="6"/>
  <c r="Y14" i="6"/>
  <c r="P11" i="6"/>
  <c r="X10" i="6"/>
  <c r="X9" i="6"/>
  <c r="Y6" i="6"/>
  <c r="Y5" i="6"/>
  <c r="Z13" i="1"/>
  <c r="AH37" i="34"/>
  <c r="AH36" i="34"/>
  <c r="AH31" i="34"/>
  <c r="AH30" i="34"/>
  <c r="AH29" i="34"/>
  <c r="AH27" i="34"/>
  <c r="AH19" i="34"/>
  <c r="AI18" i="34"/>
  <c r="AH35" i="34"/>
  <c r="AI28" i="34"/>
  <c r="AH26" i="34"/>
  <c r="AH25" i="34"/>
  <c r="AI24" i="34"/>
  <c r="AH21" i="34"/>
  <c r="AH20" i="34"/>
  <c r="AH18" i="34"/>
  <c r="AH39" i="34"/>
  <c r="AH34" i="34"/>
  <c r="AI33" i="34"/>
  <c r="AH28" i="34"/>
  <c r="AH24" i="34"/>
  <c r="AH38" i="34"/>
  <c r="AH33" i="34"/>
  <c r="AH32" i="34"/>
  <c r="AI31" i="34"/>
  <c r="AI30" i="34"/>
  <c r="AH23" i="34"/>
  <c r="AH22" i="34"/>
  <c r="AH17" i="34"/>
  <c r="AH16" i="34"/>
  <c r="C14" i="13"/>
  <c r="C12" i="13"/>
  <c r="C23" i="13"/>
  <c r="C16" i="13"/>
  <c r="AD39" i="34"/>
  <c r="AE39" i="34"/>
  <c r="AF39" i="34"/>
  <c r="AD38" i="34"/>
  <c r="AE38" i="34"/>
  <c r="AF38" i="34"/>
  <c r="AD37" i="34"/>
  <c r="AE37" i="34"/>
  <c r="AF37" i="34"/>
  <c r="H37" i="34"/>
  <c r="AC36" i="34"/>
  <c r="AA36" i="34"/>
  <c r="AB36" i="34"/>
  <c r="H36" i="34"/>
  <c r="AC35" i="34"/>
  <c r="AA35" i="34"/>
  <c r="AB35" i="34"/>
  <c r="N34" i="34"/>
  <c r="L34" i="34"/>
  <c r="M34" i="34"/>
  <c r="N33" i="34"/>
  <c r="L33" i="34"/>
  <c r="M33" i="34"/>
  <c r="K31" i="34"/>
  <c r="AD29" i="34"/>
  <c r="AE29" i="34"/>
  <c r="AF29" i="34"/>
  <c r="H29" i="34"/>
  <c r="U28" i="34"/>
  <c r="V28" i="34"/>
  <c r="W28" i="34"/>
  <c r="H28" i="34"/>
  <c r="AC27" i="34"/>
  <c r="AA27" i="34"/>
  <c r="AB27" i="34"/>
  <c r="H27" i="34"/>
  <c r="AC26" i="34"/>
  <c r="AA26" i="34"/>
  <c r="AB26" i="34"/>
  <c r="H26" i="34"/>
  <c r="AC25" i="34"/>
  <c r="AA25" i="34"/>
  <c r="AB25" i="34"/>
  <c r="R14" i="1"/>
  <c r="N25" i="34"/>
  <c r="L25" i="34"/>
  <c r="M25" i="34"/>
  <c r="N24" i="34"/>
  <c r="L24" i="34"/>
  <c r="M24" i="34"/>
  <c r="K23" i="34"/>
  <c r="AD21" i="34"/>
  <c r="AE21" i="34"/>
  <c r="AF21" i="34"/>
  <c r="H21" i="34"/>
  <c r="AC20" i="34"/>
  <c r="AA20" i="34"/>
  <c r="AB20" i="34"/>
  <c r="K20" i="34"/>
  <c r="AD18" i="34"/>
  <c r="AE18" i="34"/>
  <c r="AF18" i="34"/>
  <c r="U18" i="34"/>
  <c r="V18" i="34"/>
  <c r="W18" i="34"/>
  <c r="H18" i="34"/>
  <c r="AC17" i="34"/>
  <c r="AA17" i="34"/>
  <c r="AB17" i="34"/>
  <c r="J16" i="34"/>
  <c r="AC39" i="34"/>
  <c r="AA39" i="34"/>
  <c r="AB39" i="34"/>
  <c r="C26" i="13"/>
  <c r="H39" i="34"/>
  <c r="AC38" i="34"/>
  <c r="AA38" i="34"/>
  <c r="AB38" i="34"/>
  <c r="C25" i="13"/>
  <c r="H38" i="34"/>
  <c r="AC37" i="34"/>
  <c r="AA37" i="34"/>
  <c r="AB37" i="34"/>
  <c r="N37" i="34"/>
  <c r="L37" i="34"/>
  <c r="M37" i="34"/>
  <c r="N36" i="34"/>
  <c r="L36" i="34"/>
  <c r="M36" i="34"/>
  <c r="U34" i="34"/>
  <c r="V34" i="34"/>
  <c r="W34" i="34"/>
  <c r="K34" i="34"/>
  <c r="K33" i="34"/>
  <c r="Z21" i="1"/>
  <c r="G19" i="37" s="1"/>
  <c r="U32" i="34"/>
  <c r="V32" i="34"/>
  <c r="W32" i="34"/>
  <c r="AD31" i="34"/>
  <c r="AE31" i="34"/>
  <c r="AF31" i="34"/>
  <c r="U31" i="34"/>
  <c r="V31" i="34"/>
  <c r="W31" i="34"/>
  <c r="U30" i="34"/>
  <c r="V30" i="34"/>
  <c r="W30" i="34"/>
  <c r="H30" i="34"/>
  <c r="AC29" i="34"/>
  <c r="AA29" i="34"/>
  <c r="AB29" i="34"/>
  <c r="N29" i="34"/>
  <c r="L29" i="34"/>
  <c r="M29" i="34"/>
  <c r="AD28" i="34"/>
  <c r="AE28" i="34"/>
  <c r="AF28" i="34"/>
  <c r="N28" i="34"/>
  <c r="L28" i="34"/>
  <c r="M28" i="34"/>
  <c r="C15" i="13"/>
  <c r="G28" i="34"/>
  <c r="N27" i="34"/>
  <c r="L27" i="34"/>
  <c r="M27" i="34"/>
  <c r="N26" i="34"/>
  <c r="L26" i="34"/>
  <c r="M26" i="34"/>
  <c r="K24" i="34"/>
  <c r="U23" i="34"/>
  <c r="V23" i="34"/>
  <c r="W23" i="34"/>
  <c r="AD22" i="34"/>
  <c r="AE22" i="34"/>
  <c r="AF22" i="34"/>
  <c r="U22" i="34"/>
  <c r="V22" i="34"/>
  <c r="W22" i="34"/>
  <c r="D9" i="13"/>
  <c r="J22" i="34"/>
  <c r="AC21" i="34"/>
  <c r="AA21" i="34"/>
  <c r="AB21" i="34"/>
  <c r="N21" i="34"/>
  <c r="L21" i="34"/>
  <c r="M21" i="34"/>
  <c r="C8" i="13"/>
  <c r="G21" i="34"/>
  <c r="J20" i="34"/>
  <c r="U19" i="34"/>
  <c r="V19" i="34"/>
  <c r="W19" i="34"/>
  <c r="AC18" i="34"/>
  <c r="AA18" i="34"/>
  <c r="AB18" i="34"/>
  <c r="N18" i="34"/>
  <c r="L18" i="34"/>
  <c r="M18" i="34"/>
  <c r="C5" i="13"/>
  <c r="G18" i="34"/>
  <c r="AD16" i="34"/>
  <c r="AE16" i="34"/>
  <c r="AF16" i="34"/>
  <c r="U16" i="34"/>
  <c r="V16" i="34"/>
  <c r="W16" i="34"/>
  <c r="N39" i="34"/>
  <c r="L39" i="34"/>
  <c r="M39" i="34"/>
  <c r="N38" i="34"/>
  <c r="L38" i="34"/>
  <c r="M38" i="34"/>
  <c r="K37" i="34"/>
  <c r="U36" i="34"/>
  <c r="V36" i="34"/>
  <c r="W36" i="34"/>
  <c r="U35" i="34"/>
  <c r="V35" i="34"/>
  <c r="W35" i="34"/>
  <c r="H35" i="34"/>
  <c r="AD34" i="34"/>
  <c r="AE34" i="34"/>
  <c r="AF34" i="34"/>
  <c r="AD33" i="34"/>
  <c r="AE33" i="34"/>
  <c r="AF33" i="34"/>
  <c r="U33" i="34"/>
  <c r="V33" i="34"/>
  <c r="W33" i="34"/>
  <c r="AD32" i="34"/>
  <c r="AE32" i="34"/>
  <c r="AF32" i="34"/>
  <c r="C19" i="13"/>
  <c r="H32" i="34"/>
  <c r="AC31" i="34"/>
  <c r="AA31" i="34"/>
  <c r="AB31" i="34"/>
  <c r="H31" i="34"/>
  <c r="AD30" i="34"/>
  <c r="AE30" i="34"/>
  <c r="AF30" i="34"/>
  <c r="R19" i="1"/>
  <c r="H19" i="6" s="1"/>
  <c r="N30" i="34"/>
  <c r="L30" i="34"/>
  <c r="M30" i="34"/>
  <c r="AC28" i="34"/>
  <c r="AA28" i="34"/>
  <c r="AB28" i="34"/>
  <c r="K28" i="34"/>
  <c r="U27" i="34"/>
  <c r="V27" i="34"/>
  <c r="W27" i="34"/>
  <c r="K27" i="34"/>
  <c r="K26" i="34"/>
  <c r="Z14" i="1"/>
  <c r="G12" i="37" s="1"/>
  <c r="U25" i="34"/>
  <c r="V25" i="34"/>
  <c r="W25" i="34"/>
  <c r="AD24" i="34"/>
  <c r="AE24" i="34"/>
  <c r="AF24" i="34"/>
  <c r="U24" i="34"/>
  <c r="V24" i="34"/>
  <c r="W24" i="34"/>
  <c r="AD23" i="34"/>
  <c r="AE23" i="34"/>
  <c r="AF23" i="34"/>
  <c r="C10" i="13"/>
  <c r="H23" i="34"/>
  <c r="AC22" i="34"/>
  <c r="AA22" i="34"/>
  <c r="AB22" i="34"/>
  <c r="H22" i="34"/>
  <c r="U20" i="34"/>
  <c r="V20" i="34"/>
  <c r="W20" i="34"/>
  <c r="H20" i="34"/>
  <c r="AD19" i="34"/>
  <c r="AE19" i="34"/>
  <c r="AF19" i="34"/>
  <c r="N19" i="34"/>
  <c r="L19" i="34"/>
  <c r="M19" i="34"/>
  <c r="C6" i="13"/>
  <c r="G19" i="34"/>
  <c r="Z7" i="1"/>
  <c r="G5" i="37" s="1"/>
  <c r="K18" i="34"/>
  <c r="Z6" i="1"/>
  <c r="G4" i="37" s="1"/>
  <c r="U17" i="34"/>
  <c r="V17" i="34"/>
  <c r="W17" i="34"/>
  <c r="H17" i="34"/>
  <c r="AC16" i="34"/>
  <c r="AA16" i="34"/>
  <c r="AB16" i="34"/>
  <c r="N16" i="34"/>
  <c r="L16" i="34"/>
  <c r="M16" i="34"/>
  <c r="C3" i="13"/>
  <c r="G16" i="34"/>
  <c r="Z28" i="1"/>
  <c r="U39" i="34"/>
  <c r="V39" i="34"/>
  <c r="W39" i="34"/>
  <c r="U38" i="34"/>
  <c r="V38" i="34"/>
  <c r="W38" i="34"/>
  <c r="U37" i="34"/>
  <c r="V37" i="34"/>
  <c r="W37" i="34"/>
  <c r="AD36" i="34"/>
  <c r="AE36" i="34"/>
  <c r="AF36" i="34"/>
  <c r="AD35" i="34"/>
  <c r="AE35" i="34"/>
  <c r="AF35" i="34"/>
  <c r="N35" i="34"/>
  <c r="L35" i="34"/>
  <c r="M35" i="34"/>
  <c r="AC34" i="34"/>
  <c r="AA34" i="34"/>
  <c r="AB34" i="34"/>
  <c r="H34" i="34"/>
  <c r="AC33" i="34"/>
  <c r="AA33" i="34"/>
  <c r="AB33" i="34"/>
  <c r="H33" i="34"/>
  <c r="AC32" i="34"/>
  <c r="AA32" i="34"/>
  <c r="AB32" i="34"/>
  <c r="N32" i="34"/>
  <c r="L32" i="34"/>
  <c r="M32" i="34"/>
  <c r="N31" i="34"/>
  <c r="L31" i="34"/>
  <c r="M31" i="34"/>
  <c r="AC30" i="34"/>
  <c r="AA30" i="34"/>
  <c r="AB30" i="34"/>
  <c r="K30" i="34"/>
  <c r="Z18" i="1"/>
  <c r="G16" i="37" s="1"/>
  <c r="U29" i="34"/>
  <c r="V29" i="34"/>
  <c r="W29" i="34"/>
  <c r="J28" i="34"/>
  <c r="AD27" i="34"/>
  <c r="AE27" i="34"/>
  <c r="AF27" i="34"/>
  <c r="AD26" i="34"/>
  <c r="AE26" i="34"/>
  <c r="AF26" i="34"/>
  <c r="U26" i="34"/>
  <c r="V26" i="34"/>
  <c r="W26" i="34"/>
  <c r="AD25" i="34"/>
  <c r="AE25" i="34"/>
  <c r="AF25" i="34"/>
  <c r="H25" i="34"/>
  <c r="AC24" i="34"/>
  <c r="AA24" i="34"/>
  <c r="AB24" i="34"/>
  <c r="H24" i="34"/>
  <c r="AC23" i="34"/>
  <c r="AA23" i="34"/>
  <c r="AB23" i="34"/>
  <c r="N23" i="34"/>
  <c r="L23" i="34"/>
  <c r="M23" i="34"/>
  <c r="N22" i="34"/>
  <c r="L22" i="34"/>
  <c r="M22" i="34"/>
  <c r="C9" i="13"/>
  <c r="G22" i="34"/>
  <c r="Z10" i="1"/>
  <c r="G8" i="37" s="1"/>
  <c r="U21" i="34"/>
  <c r="V21" i="34"/>
  <c r="W21" i="34"/>
  <c r="AD20" i="34"/>
  <c r="AE20" i="34"/>
  <c r="AF20" i="34"/>
  <c r="N20" i="34"/>
  <c r="L20" i="34"/>
  <c r="M20" i="34"/>
  <c r="C7" i="13"/>
  <c r="G20" i="34"/>
  <c r="AC19" i="34"/>
  <c r="AA19" i="34"/>
  <c r="AB19" i="34"/>
  <c r="D5" i="13"/>
  <c r="J18" i="34"/>
  <c r="AD17" i="34"/>
  <c r="AE17" i="34"/>
  <c r="AF17" i="34"/>
  <c r="N17" i="34"/>
  <c r="L17" i="34"/>
  <c r="M17" i="34"/>
  <c r="C4" i="13"/>
  <c r="G17" i="34"/>
  <c r="K16" i="34"/>
  <c r="Z25" i="1"/>
  <c r="Z8" i="1"/>
  <c r="G6" i="37" s="1"/>
  <c r="R7" i="1"/>
  <c r="Z19" i="1"/>
  <c r="AI10" i="1"/>
  <c r="K8" i="37" s="1"/>
  <c r="Z27" i="1"/>
  <c r="G25" i="37" s="1"/>
  <c r="D25" i="13"/>
  <c r="Z9" i="1"/>
  <c r="G7" i="37" s="1"/>
  <c r="R8" i="1"/>
  <c r="R5" i="1"/>
  <c r="R17" i="1"/>
  <c r="R6" i="1"/>
  <c r="Z23" i="1"/>
  <c r="G21" i="37" s="1"/>
  <c r="C20" i="13"/>
  <c r="R20" i="1"/>
  <c r="C18" i="13"/>
  <c r="C17" i="13"/>
  <c r="Z16" i="1"/>
  <c r="C13" i="13"/>
  <c r="R13" i="1"/>
  <c r="H13" i="6" s="1"/>
  <c r="C11" i="13"/>
  <c r="D6" i="13"/>
  <c r="D4" i="13"/>
  <c r="D19" i="13"/>
  <c r="D16" i="13"/>
  <c r="Z12" i="1"/>
  <c r="G10" i="37" s="1"/>
  <c r="R9" i="1"/>
  <c r="Z26" i="1"/>
  <c r="G24" i="37" s="1"/>
  <c r="C24" i="13"/>
  <c r="Z24" i="1"/>
  <c r="G22" i="37" s="1"/>
  <c r="R24" i="1"/>
  <c r="C22" i="13"/>
  <c r="R21" i="1"/>
  <c r="R18" i="1"/>
  <c r="Z17" i="1"/>
  <c r="G15" i="37" s="1"/>
  <c r="R12" i="1"/>
  <c r="AJ22" i="1"/>
  <c r="AJ20" i="1"/>
  <c r="L18" i="37" s="1"/>
  <c r="AJ15" i="1"/>
  <c r="L13" i="37" s="1"/>
  <c r="AJ24" i="1"/>
  <c r="L22" i="37" s="1"/>
  <c r="AJ11" i="1"/>
  <c r="L9" i="37" s="1"/>
  <c r="AJ5" i="1"/>
  <c r="L3" i="37" s="1"/>
  <c r="AJ26" i="1"/>
  <c r="L24" i="37" s="1"/>
  <c r="AJ23" i="1"/>
  <c r="L21" i="37" s="1"/>
  <c r="AJ12" i="1"/>
  <c r="L10" i="37" s="1"/>
  <c r="AJ16" i="1"/>
  <c r="AJ10" i="1"/>
  <c r="L8" i="37" s="1"/>
  <c r="AJ27" i="1"/>
  <c r="L25" i="37" s="1"/>
  <c r="AJ9" i="1"/>
  <c r="L7" i="37" s="1"/>
  <c r="AJ21" i="1"/>
  <c r="L19" i="37" s="1"/>
  <c r="AJ14" i="1"/>
  <c r="L12" i="37" s="1"/>
  <c r="AJ28" i="1"/>
  <c r="AJ25" i="1"/>
  <c r="AJ18" i="1"/>
  <c r="L16" i="37" s="1"/>
  <c r="AJ6" i="1"/>
  <c r="L4" i="37" s="1"/>
  <c r="AJ19" i="1"/>
  <c r="AJ17" i="1"/>
  <c r="L15" i="37" s="1"/>
  <c r="AJ13" i="1"/>
  <c r="AJ8" i="1"/>
  <c r="L6" i="37" s="1"/>
  <c r="AJ7" i="1"/>
  <c r="L5" i="37" s="1"/>
  <c r="A3" i="7"/>
  <c r="A4" i="7"/>
  <c r="A5" i="7"/>
  <c r="A6" i="7"/>
  <c r="A7" i="7"/>
  <c r="A8" i="7"/>
  <c r="A9" i="7"/>
  <c r="A10" i="7"/>
  <c r="A11" i="7"/>
  <c r="A12" i="7"/>
  <c r="A13" i="7"/>
  <c r="A14" i="7"/>
  <c r="A15" i="7"/>
  <c r="A16" i="7"/>
  <c r="A17" i="7"/>
  <c r="A18" i="7"/>
  <c r="A19" i="7"/>
  <c r="A20" i="7"/>
  <c r="A21" i="7"/>
  <c r="A22" i="7"/>
  <c r="A23" i="7"/>
  <c r="A24" i="7"/>
  <c r="A25" i="7"/>
  <c r="A26" i="7"/>
  <c r="U4" i="1"/>
  <c r="H4" i="1"/>
  <c r="D14" i="37" l="1"/>
  <c r="F14" i="13"/>
  <c r="D20" i="37"/>
  <c r="H27" i="6"/>
  <c r="D16" i="37"/>
  <c r="H18" i="6"/>
  <c r="D22" i="37"/>
  <c r="H24" i="6"/>
  <c r="D19" i="37"/>
  <c r="H21" i="6"/>
  <c r="D21" i="37"/>
  <c r="H23" i="6"/>
  <c r="F23" i="13"/>
  <c r="H25" i="6"/>
  <c r="D18" i="37"/>
  <c r="H20" i="6"/>
  <c r="D3" i="37"/>
  <c r="H5" i="6"/>
  <c r="D10" i="37"/>
  <c r="H12" i="6"/>
  <c r="D7" i="37"/>
  <c r="H9" i="6"/>
  <c r="D15" i="37"/>
  <c r="H17" i="6"/>
  <c r="D6" i="37"/>
  <c r="H8" i="6"/>
  <c r="D5" i="37"/>
  <c r="H7" i="6"/>
  <c r="D12" i="37"/>
  <c r="H14" i="6"/>
  <c r="D8" i="37"/>
  <c r="H10" i="6"/>
  <c r="D9" i="37"/>
  <c r="H11" i="6"/>
  <c r="D4" i="37"/>
  <c r="H6" i="6"/>
  <c r="D13" i="37"/>
  <c r="H15" i="6"/>
  <c r="H26" i="6"/>
  <c r="D23" i="37"/>
  <c r="F21" i="13"/>
  <c r="F24" i="13"/>
  <c r="F25" i="13"/>
  <c r="F26" i="13"/>
  <c r="F8" i="13"/>
  <c r="Q26" i="13"/>
  <c r="L26" i="37"/>
  <c r="F11" i="13"/>
  <c r="D11" i="37"/>
  <c r="K26" i="13"/>
  <c r="G26" i="37"/>
  <c r="F17" i="13"/>
  <c r="D17" i="37"/>
  <c r="Q11" i="13"/>
  <c r="L11" i="37"/>
  <c r="Q23" i="13"/>
  <c r="L23" i="37"/>
  <c r="K11" i="13"/>
  <c r="G11" i="37"/>
  <c r="Q17" i="13"/>
  <c r="L17" i="37"/>
  <c r="Q14" i="13"/>
  <c r="L14" i="37"/>
  <c r="Q20" i="13"/>
  <c r="L20" i="37"/>
  <c r="K14" i="13"/>
  <c r="G14" i="37"/>
  <c r="K17" i="13"/>
  <c r="G17" i="37"/>
  <c r="K23" i="13"/>
  <c r="G23" i="37"/>
  <c r="D17" i="13"/>
  <c r="D13" i="13"/>
  <c r="D26" i="13"/>
  <c r="D15" i="13"/>
  <c r="D7" i="13"/>
  <c r="D24" i="13"/>
  <c r="D14" i="13"/>
  <c r="D21" i="13"/>
  <c r="D10" i="13"/>
  <c r="D23" i="13"/>
  <c r="D22" i="13"/>
  <c r="D20" i="13"/>
  <c r="D18" i="13"/>
  <c r="D11" i="13"/>
  <c r="D8" i="13"/>
  <c r="D12" i="13"/>
  <c r="D3" i="13"/>
  <c r="Q15" i="13"/>
  <c r="Q7" i="13"/>
  <c r="Q18" i="13"/>
  <c r="Q12" i="13"/>
  <c r="Q21" i="13"/>
  <c r="Q24" i="13"/>
  <c r="Q22" i="13"/>
  <c r="Q16" i="13"/>
  <c r="Q19" i="13"/>
  <c r="Q25" i="13"/>
  <c r="Q8" i="13"/>
  <c r="AK12" i="1"/>
  <c r="M10" i="37" s="1"/>
  <c r="Q10" i="13"/>
  <c r="Q9" i="13"/>
  <c r="Q13" i="13"/>
  <c r="Q4" i="13"/>
  <c r="Q6" i="13"/>
  <c r="Q5" i="13"/>
  <c r="Q3" i="13"/>
  <c r="K15" i="13"/>
  <c r="K22" i="13"/>
  <c r="F18" i="13"/>
  <c r="F6" i="13"/>
  <c r="P8" i="13"/>
  <c r="K16" i="13"/>
  <c r="F16" i="13"/>
  <c r="F7" i="13"/>
  <c r="K6" i="13"/>
  <c r="K8" i="13"/>
  <c r="K5" i="13"/>
  <c r="K19" i="13"/>
  <c r="F10" i="13"/>
  <c r="F4" i="13"/>
  <c r="K7" i="13"/>
  <c r="F5" i="13"/>
  <c r="K4" i="13"/>
  <c r="K12" i="13"/>
  <c r="F19" i="13"/>
  <c r="F22" i="13"/>
  <c r="K24" i="13"/>
  <c r="K10" i="13"/>
  <c r="K21" i="13"/>
  <c r="F15" i="13"/>
  <c r="F3" i="13"/>
  <c r="K25" i="13"/>
  <c r="F12" i="13"/>
  <c r="Q19" i="1"/>
  <c r="Q7" i="1"/>
  <c r="Q28" i="1"/>
  <c r="G28" i="6" s="1"/>
  <c r="X6" i="1"/>
  <c r="AX6" i="1"/>
  <c r="AW17" i="34" s="1"/>
  <c r="AZ6" i="1"/>
  <c r="AZ17" i="34" s="1"/>
  <c r="AN6" i="1"/>
  <c r="AN17" i="34" s="1"/>
  <c r="AV6" i="1"/>
  <c r="AT17" i="34" s="1"/>
  <c r="AL6" i="1"/>
  <c r="AK17" i="34" s="1"/>
  <c r="C6" i="1"/>
  <c r="AZ10" i="1"/>
  <c r="AZ21" i="34" s="1"/>
  <c r="AN10" i="1"/>
  <c r="AN21" i="34" s="1"/>
  <c r="AL10" i="1"/>
  <c r="AK21" i="34" s="1"/>
  <c r="X10" i="1"/>
  <c r="AX10" i="1"/>
  <c r="AW21" i="34" s="1"/>
  <c r="AV10" i="1"/>
  <c r="AT21" i="34" s="1"/>
  <c r="C10" i="1"/>
  <c r="AL14" i="1"/>
  <c r="AK25" i="34" s="1"/>
  <c r="AN14" i="1"/>
  <c r="AN25" i="34" s="1"/>
  <c r="AZ14" i="1"/>
  <c r="AZ25" i="34" s="1"/>
  <c r="X14" i="1"/>
  <c r="AX14" i="1"/>
  <c r="AW25" i="34" s="1"/>
  <c r="AV14" i="1"/>
  <c r="AT25" i="34" s="1"/>
  <c r="C14" i="1"/>
  <c r="AZ18" i="1"/>
  <c r="AZ29" i="34" s="1"/>
  <c r="AV18" i="1"/>
  <c r="AT29" i="34" s="1"/>
  <c r="AN18" i="1"/>
  <c r="AN29" i="34" s="1"/>
  <c r="X18" i="1"/>
  <c r="AX18" i="1"/>
  <c r="AL18" i="1"/>
  <c r="AK29" i="34" s="1"/>
  <c r="C18" i="1"/>
  <c r="AL22" i="1"/>
  <c r="AK33" i="34" s="1"/>
  <c r="AN22" i="1"/>
  <c r="AN33" i="34" s="1"/>
  <c r="AX22" i="1"/>
  <c r="AW33" i="34" s="1"/>
  <c r="AZ22" i="1"/>
  <c r="AV22" i="1"/>
  <c r="AT33" i="34" s="1"/>
  <c r="X22" i="1"/>
  <c r="C22" i="1"/>
  <c r="X26" i="1"/>
  <c r="AZ26" i="1"/>
  <c r="AZ37" i="34" s="1"/>
  <c r="AN26" i="1"/>
  <c r="AN37" i="34" s="1"/>
  <c r="AX26" i="1"/>
  <c r="AW37" i="34" s="1"/>
  <c r="AV26" i="1"/>
  <c r="AT37" i="34" s="1"/>
  <c r="AL26" i="1"/>
  <c r="AK37" i="34" s="1"/>
  <c r="C26" i="1"/>
  <c r="AN5" i="1"/>
  <c r="AN16" i="34" s="1"/>
  <c r="AV5" i="1"/>
  <c r="AT16" i="34" s="1"/>
  <c r="AX5" i="1"/>
  <c r="AW16" i="34" s="1"/>
  <c r="X5" i="1"/>
  <c r="AL5" i="1"/>
  <c r="AK16" i="34" s="1"/>
  <c r="AZ5" i="1"/>
  <c r="AZ16" i="34" s="1"/>
  <c r="C5" i="1"/>
  <c r="AV9" i="1"/>
  <c r="AT20" i="34" s="1"/>
  <c r="AZ9" i="1"/>
  <c r="AZ20" i="34" s="1"/>
  <c r="AN9" i="1"/>
  <c r="AN20" i="34" s="1"/>
  <c r="AX9" i="1"/>
  <c r="AL9" i="1"/>
  <c r="AK20" i="34" s="1"/>
  <c r="X9" i="1"/>
  <c r="C9" i="1"/>
  <c r="AL13" i="1"/>
  <c r="AK24" i="34" s="1"/>
  <c r="AN13" i="1"/>
  <c r="AN24" i="34" s="1"/>
  <c r="AV13" i="1"/>
  <c r="AT24" i="34" s="1"/>
  <c r="AX13" i="1"/>
  <c r="AW24" i="34" s="1"/>
  <c r="X13" i="1"/>
  <c r="AZ13" i="1"/>
  <c r="AZ24" i="34" s="1"/>
  <c r="C13" i="1"/>
  <c r="AV17" i="1"/>
  <c r="AT28" i="34" s="1"/>
  <c r="AL17" i="1"/>
  <c r="AK28" i="34" s="1"/>
  <c r="AZ17" i="1"/>
  <c r="AZ28" i="34" s="1"/>
  <c r="AX17" i="1"/>
  <c r="X17" i="1"/>
  <c r="AN17" i="1"/>
  <c r="AN28" i="34" s="1"/>
  <c r="C17" i="1"/>
  <c r="AL21" i="1"/>
  <c r="AK32" i="34" s="1"/>
  <c r="AZ21" i="1"/>
  <c r="AZ32" i="34" s="1"/>
  <c r="AN21" i="1"/>
  <c r="AN32" i="34" s="1"/>
  <c r="AV21" i="1"/>
  <c r="AX21" i="1"/>
  <c r="AW32" i="34" s="1"/>
  <c r="X21" i="1"/>
  <c r="C21" i="1"/>
  <c r="AZ25" i="1"/>
  <c r="AZ36" i="34" s="1"/>
  <c r="AV25" i="1"/>
  <c r="AT36" i="34" s="1"/>
  <c r="AX25" i="1"/>
  <c r="AN25" i="1"/>
  <c r="AN36" i="34" s="1"/>
  <c r="AL25" i="1"/>
  <c r="AK36" i="34" s="1"/>
  <c r="X25" i="1"/>
  <c r="C25" i="1"/>
  <c r="AZ8" i="1"/>
  <c r="AZ19" i="34" s="1"/>
  <c r="X8" i="1"/>
  <c r="AN8" i="1"/>
  <c r="AN19" i="34" s="1"/>
  <c r="AL8" i="1"/>
  <c r="AK19" i="34" s="1"/>
  <c r="AX8" i="1"/>
  <c r="AV8" i="1"/>
  <c r="AT19" i="34" s="1"/>
  <c r="C8" i="1"/>
  <c r="AX12" i="1"/>
  <c r="AW23" i="34" s="1"/>
  <c r="X12" i="1"/>
  <c r="AN12" i="1"/>
  <c r="AL12" i="1"/>
  <c r="AK23" i="34" s="1"/>
  <c r="AV12" i="1"/>
  <c r="AT23" i="34" s="1"/>
  <c r="AZ12" i="1"/>
  <c r="C12" i="1"/>
  <c r="AZ16" i="1"/>
  <c r="AZ27" i="34" s="1"/>
  <c r="AN16" i="1"/>
  <c r="AN27" i="34" s="1"/>
  <c r="AV16" i="1"/>
  <c r="AT27" i="34" s="1"/>
  <c r="X16" i="1"/>
  <c r="AL16" i="1"/>
  <c r="AK27" i="34" s="1"/>
  <c r="AX16" i="1"/>
  <c r="AW27" i="34" s="1"/>
  <c r="C16" i="1"/>
  <c r="X20" i="1"/>
  <c r="AX20" i="1"/>
  <c r="AW31" i="34" s="1"/>
  <c r="AV20" i="1"/>
  <c r="AT31" i="34" s="1"/>
  <c r="AL20" i="1"/>
  <c r="AN20" i="1"/>
  <c r="AN31" i="34" s="1"/>
  <c r="AZ20" i="1"/>
  <c r="AZ31" i="34" s="1"/>
  <c r="C20" i="1"/>
  <c r="X24" i="1"/>
  <c r="AX24" i="1"/>
  <c r="AW35" i="34" s="1"/>
  <c r="AL24" i="1"/>
  <c r="AK35" i="34" s="1"/>
  <c r="AZ24" i="1"/>
  <c r="AZ35" i="34" s="1"/>
  <c r="AN24" i="1"/>
  <c r="AN35" i="34" s="1"/>
  <c r="AV24" i="1"/>
  <c r="AT35" i="34" s="1"/>
  <c r="C24" i="1"/>
  <c r="X28" i="1"/>
  <c r="AX28" i="1"/>
  <c r="AV28" i="1"/>
  <c r="AT39" i="34" s="1"/>
  <c r="AN28" i="1"/>
  <c r="AN39" i="34" s="1"/>
  <c r="AZ28" i="1"/>
  <c r="AZ39" i="34" s="1"/>
  <c r="AL28" i="1"/>
  <c r="AK39" i="34" s="1"/>
  <c r="C28" i="1"/>
  <c r="AZ7" i="1"/>
  <c r="AZ18" i="34" s="1"/>
  <c r="AV7" i="1"/>
  <c r="AT18" i="34" s="1"/>
  <c r="X7" i="1"/>
  <c r="AL7" i="1"/>
  <c r="AK18" i="34" s="1"/>
  <c r="AX7" i="1"/>
  <c r="AW18" i="34" s="1"/>
  <c r="AN7" i="1"/>
  <c r="AN18" i="34" s="1"/>
  <c r="C7" i="1"/>
  <c r="AV11" i="1"/>
  <c r="AT22" i="34" s="1"/>
  <c r="AN11" i="1"/>
  <c r="AN22" i="34" s="1"/>
  <c r="AZ11" i="1"/>
  <c r="AZ22" i="34" s="1"/>
  <c r="AL11" i="1"/>
  <c r="AK22" i="34" s="1"/>
  <c r="X11" i="1"/>
  <c r="AX11" i="1"/>
  <c r="AW22" i="34" s="1"/>
  <c r="C11" i="1"/>
  <c r="X15" i="1"/>
  <c r="AN15" i="1"/>
  <c r="AL15" i="1"/>
  <c r="AK26" i="34" s="1"/>
  <c r="AV15" i="1"/>
  <c r="AT26" i="34" s="1"/>
  <c r="AX15" i="1"/>
  <c r="AZ15" i="1"/>
  <c r="AZ26" i="34" s="1"/>
  <c r="C15" i="1"/>
  <c r="AN19" i="1"/>
  <c r="AN30" i="34" s="1"/>
  <c r="AL19" i="1"/>
  <c r="AX19" i="1"/>
  <c r="AW30" i="34" s="1"/>
  <c r="X19" i="1"/>
  <c r="AZ19" i="1"/>
  <c r="AZ30" i="34" s="1"/>
  <c r="C19" i="1"/>
  <c r="AV23" i="1"/>
  <c r="AT34" i="34" s="1"/>
  <c r="AX23" i="1"/>
  <c r="AW34" i="34" s="1"/>
  <c r="AL23" i="1"/>
  <c r="AK34" i="34" s="1"/>
  <c r="AZ23" i="1"/>
  <c r="AN23" i="1"/>
  <c r="AN34" i="34" s="1"/>
  <c r="X23" i="1"/>
  <c r="C23" i="1"/>
  <c r="AX27" i="1"/>
  <c r="AW38" i="34" s="1"/>
  <c r="X27" i="1"/>
  <c r="AN27" i="1"/>
  <c r="AN38" i="34" s="1"/>
  <c r="AV27" i="1"/>
  <c r="AT38" i="34" s="1"/>
  <c r="AL27" i="1"/>
  <c r="AK38" i="34" s="1"/>
  <c r="AZ27" i="1"/>
  <c r="AZ38" i="34" s="1"/>
  <c r="C27" i="1"/>
  <c r="AK10" i="1"/>
  <c r="M8" i="37" s="1"/>
  <c r="Z10" i="6"/>
  <c r="AK7" i="1"/>
  <c r="M5" i="37" s="1"/>
  <c r="Z7" i="6"/>
  <c r="AK8" i="1"/>
  <c r="M6" i="37" s="1"/>
  <c r="Z8" i="6"/>
  <c r="AK17" i="1"/>
  <c r="M15" i="37" s="1"/>
  <c r="Z17" i="6"/>
  <c r="AK21" i="1"/>
  <c r="M19" i="37" s="1"/>
  <c r="Z21" i="6"/>
  <c r="AK23" i="1"/>
  <c r="M21" i="37" s="1"/>
  <c r="Z23" i="6"/>
  <c r="AK26" i="1"/>
  <c r="M24" i="37" s="1"/>
  <c r="Z26" i="6"/>
  <c r="AK5" i="1"/>
  <c r="M3" i="37" s="1"/>
  <c r="Z5" i="6"/>
  <c r="AK22" i="1"/>
  <c r="M20" i="37" s="1"/>
  <c r="Z22" i="6"/>
  <c r="AK14" i="1"/>
  <c r="M12" i="37" s="1"/>
  <c r="Z14" i="6"/>
  <c r="AK18" i="1"/>
  <c r="M16" i="37" s="1"/>
  <c r="Z18" i="6"/>
  <c r="AK25" i="1"/>
  <c r="M23" i="37" s="1"/>
  <c r="Z25" i="6"/>
  <c r="AK24" i="1"/>
  <c r="M22" i="37" s="1"/>
  <c r="Z24" i="6"/>
  <c r="AK15" i="1"/>
  <c r="M13" i="37" s="1"/>
  <c r="Z15" i="6"/>
  <c r="AK20" i="1"/>
  <c r="M18" i="37" s="1"/>
  <c r="Z20" i="6"/>
  <c r="AK13" i="1"/>
  <c r="M11" i="37" s="1"/>
  <c r="Z13" i="6"/>
  <c r="AK6" i="1"/>
  <c r="M4" i="37" s="1"/>
  <c r="Z6" i="6"/>
  <c r="AK19" i="1"/>
  <c r="M17" i="37" s="1"/>
  <c r="Z19" i="6"/>
  <c r="AK28" i="1"/>
  <c r="M26" i="37" s="1"/>
  <c r="Z28" i="6"/>
  <c r="AK9" i="1"/>
  <c r="M7" i="37" s="1"/>
  <c r="Z9" i="6"/>
  <c r="AK27" i="1"/>
  <c r="M25" i="37" s="1"/>
  <c r="Z27" i="6"/>
  <c r="AK16" i="1"/>
  <c r="M14" i="37" s="1"/>
  <c r="Z16" i="6"/>
  <c r="Z12" i="6"/>
  <c r="AK11" i="1"/>
  <c r="M9" i="37" s="1"/>
  <c r="Z11" i="6"/>
  <c r="Q11" i="1"/>
  <c r="Q26" i="1"/>
  <c r="C24" i="37" s="1"/>
  <c r="Q9" i="1"/>
  <c r="Q5" i="1"/>
  <c r="Q23" i="1"/>
  <c r="Q15" i="1"/>
  <c r="Q12" i="1"/>
  <c r="P17" i="6"/>
  <c r="O6" i="6"/>
  <c r="W6" i="6"/>
  <c r="AF6" i="6"/>
  <c r="AO6" i="6"/>
  <c r="AY6" i="6"/>
  <c r="AY22" i="6"/>
  <c r="W22" i="6"/>
  <c r="AF22" i="6"/>
  <c r="O22" i="6"/>
  <c r="AO22" i="6"/>
  <c r="O19" i="6"/>
  <c r="AO19" i="6"/>
  <c r="W19" i="6"/>
  <c r="AF19" i="6"/>
  <c r="AY19" i="6"/>
  <c r="O16" i="6"/>
  <c r="AF16" i="6"/>
  <c r="AO16" i="6"/>
  <c r="W16" i="6"/>
  <c r="AY16" i="6"/>
  <c r="O9" i="6"/>
  <c r="AY9" i="6"/>
  <c r="AF9" i="6"/>
  <c r="W9" i="6"/>
  <c r="AO9" i="6"/>
  <c r="AF25" i="6"/>
  <c r="AY25" i="6"/>
  <c r="W25" i="6"/>
  <c r="AO25" i="6"/>
  <c r="O25" i="6"/>
  <c r="P16" i="6"/>
  <c r="P23" i="6"/>
  <c r="P9" i="6"/>
  <c r="Y10" i="6"/>
  <c r="P10" i="6"/>
  <c r="O10" i="6"/>
  <c r="W10" i="6"/>
  <c r="AF10" i="6"/>
  <c r="AO10" i="6"/>
  <c r="AY10" i="6"/>
  <c r="F26" i="6"/>
  <c r="AF26" i="6"/>
  <c r="O26" i="6"/>
  <c r="AO26" i="6"/>
  <c r="AY26" i="6"/>
  <c r="W26" i="6"/>
  <c r="W7" i="6"/>
  <c r="AY7" i="6"/>
  <c r="AO7" i="6"/>
  <c r="O7" i="6"/>
  <c r="AF7" i="6"/>
  <c r="AO23" i="6"/>
  <c r="AY23" i="6"/>
  <c r="AF23" i="6"/>
  <c r="O23" i="6"/>
  <c r="W23" i="6"/>
  <c r="O20" i="6"/>
  <c r="AO20" i="6"/>
  <c r="AY20" i="6"/>
  <c r="W20" i="6"/>
  <c r="AF20" i="6"/>
  <c r="AF13" i="6"/>
  <c r="AY13" i="6"/>
  <c r="O13" i="6"/>
  <c r="W13" i="6"/>
  <c r="AO13" i="6"/>
  <c r="P24" i="6"/>
  <c r="P18" i="6"/>
  <c r="Q17" i="1"/>
  <c r="Q27" i="1"/>
  <c r="C25" i="37" s="1"/>
  <c r="P27" i="6"/>
  <c r="P19" i="6"/>
  <c r="P8" i="6"/>
  <c r="P25" i="6"/>
  <c r="P7" i="6"/>
  <c r="AF14" i="6"/>
  <c r="AO14" i="6"/>
  <c r="W14" i="6"/>
  <c r="AY14" i="6"/>
  <c r="O14" i="6"/>
  <c r="O11" i="6"/>
  <c r="AF11" i="6"/>
  <c r="W11" i="6"/>
  <c r="AO11" i="6"/>
  <c r="AY11" i="6"/>
  <c r="AF27" i="6"/>
  <c r="W27" i="6"/>
  <c r="O27" i="6"/>
  <c r="AY27" i="6"/>
  <c r="AO27" i="6"/>
  <c r="F27" i="6"/>
  <c r="AY8" i="6"/>
  <c r="AF8" i="6"/>
  <c r="O8" i="6"/>
  <c r="AO8" i="6"/>
  <c r="W8" i="6"/>
  <c r="W24" i="6"/>
  <c r="AO24" i="6"/>
  <c r="AY24" i="6"/>
  <c r="AF24" i="6"/>
  <c r="O24" i="6"/>
  <c r="W17" i="6"/>
  <c r="AO17" i="6"/>
  <c r="AF17" i="6"/>
  <c r="O17" i="6"/>
  <c r="AY17" i="6"/>
  <c r="P26" i="6"/>
  <c r="P12" i="6"/>
  <c r="P28" i="6"/>
  <c r="P6" i="6"/>
  <c r="P14" i="6"/>
  <c r="P21" i="6"/>
  <c r="P13" i="6"/>
  <c r="O18" i="6"/>
  <c r="W18" i="6"/>
  <c r="AO18" i="6"/>
  <c r="AF18" i="6"/>
  <c r="AY18" i="6"/>
  <c r="W15" i="6"/>
  <c r="AF15" i="6"/>
  <c r="AY15" i="6"/>
  <c r="AO15" i="6"/>
  <c r="O15" i="6"/>
  <c r="AF12" i="6"/>
  <c r="AO12" i="6"/>
  <c r="AY12" i="6"/>
  <c r="W12" i="6"/>
  <c r="O12" i="6"/>
  <c r="W28" i="6"/>
  <c r="F28" i="6"/>
  <c r="AO28" i="6"/>
  <c r="AY28" i="6"/>
  <c r="AF28" i="6"/>
  <c r="O28" i="6"/>
  <c r="O5" i="6"/>
  <c r="AO5" i="6"/>
  <c r="W5" i="6"/>
  <c r="AF5" i="6"/>
  <c r="AY5" i="6"/>
  <c r="W21" i="6"/>
  <c r="AO21" i="6"/>
  <c r="O21" i="6"/>
  <c r="AF21" i="6"/>
  <c r="AY21" i="6"/>
  <c r="Q10" i="1"/>
  <c r="Q24" i="1"/>
  <c r="Q18" i="1"/>
  <c r="Q16" i="1"/>
  <c r="G16" i="6" s="1"/>
  <c r="Q14" i="1"/>
  <c r="Q21" i="1"/>
  <c r="Q6" i="1"/>
  <c r="Q13" i="1"/>
  <c r="G13" i="6" s="1"/>
  <c r="Q20" i="1"/>
  <c r="Q25" i="1"/>
  <c r="G25" i="6" s="1"/>
  <c r="Q8" i="1"/>
  <c r="Q22" i="1"/>
  <c r="G22" i="6" s="1"/>
  <c r="AA25" i="5"/>
  <c r="AA22" i="5"/>
  <c r="AA16" i="5"/>
  <c r="AA9" i="5"/>
  <c r="AA24" i="5"/>
  <c r="AA21" i="5"/>
  <c r="AA19" i="5"/>
  <c r="AA5" i="5"/>
  <c r="AA17" i="5"/>
  <c r="AA14" i="5"/>
  <c r="AA10" i="5"/>
  <c r="AA26" i="5"/>
  <c r="AA23" i="5"/>
  <c r="AA18" i="5"/>
  <c r="AA12" i="5"/>
  <c r="AA15" i="5"/>
  <c r="AA8" i="5"/>
  <c r="AA11" i="5"/>
  <c r="C22" i="37" l="1"/>
  <c r="G24" i="6"/>
  <c r="C13" i="37"/>
  <c r="G15" i="6"/>
  <c r="C18" i="37"/>
  <c r="G20" i="6"/>
  <c r="C12" i="37"/>
  <c r="G14" i="6"/>
  <c r="C8" i="37"/>
  <c r="G10" i="6"/>
  <c r="C15" i="37"/>
  <c r="G17" i="6"/>
  <c r="C21" i="37"/>
  <c r="G23" i="6"/>
  <c r="C9" i="37"/>
  <c r="G11" i="6"/>
  <c r="C5" i="37"/>
  <c r="G7" i="6"/>
  <c r="C3" i="37"/>
  <c r="G5" i="6"/>
  <c r="C17" i="37"/>
  <c r="G19" i="6"/>
  <c r="C6" i="37"/>
  <c r="G8" i="6"/>
  <c r="C4" i="37"/>
  <c r="G6" i="6"/>
  <c r="C16" i="37"/>
  <c r="G18" i="6"/>
  <c r="C10" i="37"/>
  <c r="G12" i="6"/>
  <c r="C7" i="37"/>
  <c r="G9" i="6"/>
  <c r="C19" i="37"/>
  <c r="G21" i="6"/>
  <c r="R10" i="13"/>
  <c r="AA12" i="6"/>
  <c r="E14" i="13"/>
  <c r="C14" i="37"/>
  <c r="E26" i="13"/>
  <c r="C26" i="37"/>
  <c r="E11" i="13"/>
  <c r="C11" i="37"/>
  <c r="E20" i="13"/>
  <c r="C20" i="37"/>
  <c r="E23" i="13"/>
  <c r="C23" i="37"/>
  <c r="E15" i="13"/>
  <c r="E13" i="13"/>
  <c r="E3" i="13"/>
  <c r="R7" i="13"/>
  <c r="R17" i="13"/>
  <c r="AA25" i="6"/>
  <c r="R23" i="13"/>
  <c r="R3" i="13"/>
  <c r="R15" i="13"/>
  <c r="E19" i="13"/>
  <c r="E18" i="13"/>
  <c r="E12" i="13"/>
  <c r="E16" i="13"/>
  <c r="E21" i="13"/>
  <c r="E7" i="13"/>
  <c r="E9" i="13"/>
  <c r="AA16" i="6"/>
  <c r="R14" i="13"/>
  <c r="AA27" i="6"/>
  <c r="R25" i="13"/>
  <c r="R11" i="13"/>
  <c r="R20" i="13"/>
  <c r="R19" i="13"/>
  <c r="AA7" i="6"/>
  <c r="R5" i="13"/>
  <c r="R8" i="13"/>
  <c r="E17" i="13"/>
  <c r="E24" i="13"/>
  <c r="AA28" i="6"/>
  <c r="R26" i="13"/>
  <c r="R4" i="13"/>
  <c r="R18" i="13"/>
  <c r="AA24" i="6"/>
  <c r="R22" i="13"/>
  <c r="AA14" i="6"/>
  <c r="R12" i="13"/>
  <c r="R21" i="13"/>
  <c r="E8" i="13"/>
  <c r="E6" i="13"/>
  <c r="E4" i="13"/>
  <c r="E22" i="13"/>
  <c r="E25" i="13"/>
  <c r="E10" i="13"/>
  <c r="AA11" i="6"/>
  <c r="R9" i="13"/>
  <c r="R13" i="13"/>
  <c r="R16" i="13"/>
  <c r="AA26" i="6"/>
  <c r="R24" i="13"/>
  <c r="R6" i="13"/>
  <c r="E5" i="13"/>
  <c r="AE18" i="5"/>
  <c r="AB11" i="5"/>
  <c r="G26" i="6"/>
  <c r="AB24" i="5"/>
  <c r="AB22" i="5"/>
  <c r="AE15" i="5"/>
  <c r="AE11" i="5"/>
  <c r="AE5" i="5"/>
  <c r="AA13" i="6"/>
  <c r="AE19" i="5"/>
  <c r="AG6" i="5"/>
  <c r="AB25" i="5"/>
  <c r="AG18" i="5"/>
  <c r="AB23" i="5"/>
  <c r="AB17" i="5"/>
  <c r="AE23" i="5"/>
  <c r="AG5" i="5"/>
  <c r="AB18" i="5"/>
  <c r="AE21" i="5"/>
  <c r="AP27" i="1"/>
  <c r="AQ27" i="1"/>
  <c r="Y38" i="34"/>
  <c r="Y34" i="34"/>
  <c r="I19" i="1"/>
  <c r="J19" i="1"/>
  <c r="AV19" i="1"/>
  <c r="AE17" i="5"/>
  <c r="K15" i="1"/>
  <c r="L15" i="1"/>
  <c r="AW26" i="34"/>
  <c r="Y26" i="34"/>
  <c r="AP11" i="1"/>
  <c r="AQ11" i="1"/>
  <c r="AQ7" i="1"/>
  <c r="AP28" i="1"/>
  <c r="AQ28" i="1"/>
  <c r="I28" i="1"/>
  <c r="J28" i="1"/>
  <c r="AK31" i="34"/>
  <c r="I20" i="1"/>
  <c r="J20" i="1"/>
  <c r="K12" i="1"/>
  <c r="L12" i="1"/>
  <c r="Y19" i="34"/>
  <c r="D21" i="6"/>
  <c r="AW21" i="1"/>
  <c r="BB21" i="1" s="1"/>
  <c r="R19" i="37" s="1"/>
  <c r="AM21" i="1"/>
  <c r="Y21" i="1"/>
  <c r="AY21" i="1"/>
  <c r="E21" i="12"/>
  <c r="AO21" i="1"/>
  <c r="BA21" i="1"/>
  <c r="Y28" i="34"/>
  <c r="AY13" i="1"/>
  <c r="AW13" i="1"/>
  <c r="E13" i="12"/>
  <c r="BA13" i="1"/>
  <c r="D13" i="6"/>
  <c r="AM13" i="1"/>
  <c r="Y13" i="1"/>
  <c r="AO13" i="1"/>
  <c r="AP13" i="1"/>
  <c r="AQ13" i="1"/>
  <c r="K9" i="1"/>
  <c r="L9" i="1"/>
  <c r="I9" i="1"/>
  <c r="J9" i="1"/>
  <c r="D5" i="6"/>
  <c r="AO5" i="1"/>
  <c r="AY5" i="1"/>
  <c r="AW5" i="1"/>
  <c r="E5" i="12"/>
  <c r="BA5" i="1"/>
  <c r="Y5" i="1"/>
  <c r="AM5" i="1"/>
  <c r="Y16" i="34"/>
  <c r="AY26" i="1"/>
  <c r="Y26" i="1"/>
  <c r="D26" i="6"/>
  <c r="AO26" i="1"/>
  <c r="AW26" i="1"/>
  <c r="AM26" i="1"/>
  <c r="E26" i="12"/>
  <c r="BA26" i="1"/>
  <c r="AP26" i="1"/>
  <c r="AQ26" i="1"/>
  <c r="AP22" i="1"/>
  <c r="AQ22" i="1"/>
  <c r="Y18" i="1"/>
  <c r="AY18" i="1"/>
  <c r="BC18" i="1" s="1"/>
  <c r="S16" i="37" s="1"/>
  <c r="E18" i="12"/>
  <c r="AM18" i="1"/>
  <c r="D18" i="6"/>
  <c r="AO18" i="1"/>
  <c r="AW18" i="1"/>
  <c r="BA18" i="1"/>
  <c r="AW29" i="34"/>
  <c r="AP14" i="1"/>
  <c r="AQ14" i="1"/>
  <c r="D10" i="6"/>
  <c r="BA10" i="1"/>
  <c r="AM10" i="1"/>
  <c r="AO10" i="1"/>
  <c r="AY10" i="1"/>
  <c r="E10" i="12"/>
  <c r="AW10" i="1"/>
  <c r="Y10" i="1"/>
  <c r="Y17" i="34"/>
  <c r="D27" i="6"/>
  <c r="BA27" i="1"/>
  <c r="AY27" i="1"/>
  <c r="AW27" i="1"/>
  <c r="Y27" i="1"/>
  <c r="AO27" i="1"/>
  <c r="AM27" i="1"/>
  <c r="E27" i="12"/>
  <c r="AY19" i="1"/>
  <c r="Y19" i="1"/>
  <c r="D19" i="6"/>
  <c r="AM19" i="1"/>
  <c r="AO19" i="1"/>
  <c r="AW19" i="1"/>
  <c r="E19" i="12"/>
  <c r="BA19" i="1"/>
  <c r="AK30" i="34"/>
  <c r="I15" i="1"/>
  <c r="J15" i="1"/>
  <c r="D11" i="6"/>
  <c r="AM11" i="1"/>
  <c r="AO11" i="1"/>
  <c r="AW11" i="1"/>
  <c r="AY11" i="1"/>
  <c r="BA11" i="1"/>
  <c r="E11" i="12"/>
  <c r="Y11" i="1"/>
  <c r="I11" i="1"/>
  <c r="J11" i="1"/>
  <c r="I7" i="1"/>
  <c r="J7" i="1"/>
  <c r="K28" i="1"/>
  <c r="L28" i="1"/>
  <c r="D24" i="6"/>
  <c r="Y24" i="1"/>
  <c r="AM24" i="1"/>
  <c r="BA24" i="1"/>
  <c r="AO24" i="1"/>
  <c r="AW24" i="1"/>
  <c r="E24" i="12"/>
  <c r="AY24" i="1"/>
  <c r="AP20" i="1"/>
  <c r="AQ20" i="1"/>
  <c r="D16" i="6"/>
  <c r="BA16" i="1"/>
  <c r="AM16" i="1"/>
  <c r="E16" i="12"/>
  <c r="AO16" i="1"/>
  <c r="AY16" i="1"/>
  <c r="Y16" i="1"/>
  <c r="AW16" i="1"/>
  <c r="AP16" i="1"/>
  <c r="AQ16" i="1"/>
  <c r="AZ23" i="34"/>
  <c r="AN23" i="34"/>
  <c r="BA8" i="1"/>
  <c r="AM8" i="1"/>
  <c r="AW8" i="1"/>
  <c r="E8" i="12"/>
  <c r="AO8" i="1"/>
  <c r="D8" i="6"/>
  <c r="AY8" i="1"/>
  <c r="BC8" i="1" s="1"/>
  <c r="S6" i="37" s="1"/>
  <c r="Y8" i="1"/>
  <c r="K8" i="1"/>
  <c r="L8" i="1"/>
  <c r="Y32" i="34"/>
  <c r="AT32" i="34"/>
  <c r="K21" i="1"/>
  <c r="L21" i="1"/>
  <c r="AW28" i="34"/>
  <c r="K17" i="1"/>
  <c r="L17" i="1"/>
  <c r="Y20" i="34"/>
  <c r="AP5" i="1"/>
  <c r="AQ5" i="1"/>
  <c r="I5" i="1"/>
  <c r="J5" i="1"/>
  <c r="K26" i="1"/>
  <c r="L26" i="1"/>
  <c r="I26" i="1"/>
  <c r="J26" i="1"/>
  <c r="Y37" i="34"/>
  <c r="AZ33" i="34"/>
  <c r="Y29" i="34"/>
  <c r="Y25" i="34"/>
  <c r="I14" i="1"/>
  <c r="J14" i="1"/>
  <c r="Y21" i="34"/>
  <c r="AP6" i="1"/>
  <c r="AQ6" i="1"/>
  <c r="K27" i="1"/>
  <c r="L27" i="1"/>
  <c r="AZ34" i="34"/>
  <c r="L23" i="1"/>
  <c r="L19" i="1"/>
  <c r="K11" i="1"/>
  <c r="L11" i="1"/>
  <c r="K7" i="1"/>
  <c r="L7" i="1"/>
  <c r="Y18" i="34"/>
  <c r="AW39" i="34"/>
  <c r="K24" i="1"/>
  <c r="L24" i="1"/>
  <c r="I24" i="1"/>
  <c r="J24" i="1"/>
  <c r="Y35" i="34"/>
  <c r="I16" i="1"/>
  <c r="J16" i="1"/>
  <c r="Y23" i="34"/>
  <c r="I8" i="1"/>
  <c r="J8" i="1"/>
  <c r="AP8" i="1"/>
  <c r="AQ8" i="1"/>
  <c r="D25" i="6"/>
  <c r="AW25" i="1"/>
  <c r="AO25" i="1"/>
  <c r="BA25" i="1"/>
  <c r="Y25" i="1"/>
  <c r="AY25" i="1"/>
  <c r="BC25" i="1" s="1"/>
  <c r="E25" i="12"/>
  <c r="AM25" i="1"/>
  <c r="J25" i="1"/>
  <c r="L25" i="1"/>
  <c r="I21" i="1"/>
  <c r="J21" i="1"/>
  <c r="AY17" i="1"/>
  <c r="BA17" i="1"/>
  <c r="AW17" i="1"/>
  <c r="E17" i="12"/>
  <c r="AO17" i="1"/>
  <c r="AM17" i="1"/>
  <c r="Y17" i="1"/>
  <c r="D17" i="6"/>
  <c r="I17" i="1"/>
  <c r="J17" i="1"/>
  <c r="AP17" i="1"/>
  <c r="AQ17" i="1"/>
  <c r="Y24" i="34"/>
  <c r="L13" i="1"/>
  <c r="AO9" i="1"/>
  <c r="AY9" i="1"/>
  <c r="BC9" i="1" s="1"/>
  <c r="S7" i="37" s="1"/>
  <c r="AW9" i="1"/>
  <c r="D9" i="6"/>
  <c r="AM9" i="1"/>
  <c r="E9" i="12"/>
  <c r="BA9" i="1"/>
  <c r="Y9" i="1"/>
  <c r="K5" i="1"/>
  <c r="L5" i="1"/>
  <c r="BA22" i="1"/>
  <c r="AY22" i="1"/>
  <c r="D22" i="6"/>
  <c r="AM22" i="1"/>
  <c r="E22" i="12"/>
  <c r="AW22" i="1"/>
  <c r="Y22" i="1"/>
  <c r="AO22" i="1"/>
  <c r="K22" i="1"/>
  <c r="L22" i="1"/>
  <c r="K18" i="1"/>
  <c r="L18" i="1"/>
  <c r="D14" i="6"/>
  <c r="BA14" i="1"/>
  <c r="AM14" i="1"/>
  <c r="AW14" i="1"/>
  <c r="AY14" i="1"/>
  <c r="Y14" i="1"/>
  <c r="E14" i="12"/>
  <c r="AO14" i="1"/>
  <c r="K14" i="1"/>
  <c r="L14" i="1"/>
  <c r="L10" i="1"/>
  <c r="D6" i="6"/>
  <c r="AO6" i="1"/>
  <c r="AM6" i="1"/>
  <c r="E6" i="12"/>
  <c r="AY6" i="1"/>
  <c r="AW6" i="1"/>
  <c r="BA6" i="1"/>
  <c r="Y6" i="1"/>
  <c r="I6" i="1"/>
  <c r="J6" i="1"/>
  <c r="I27" i="1"/>
  <c r="J27" i="1"/>
  <c r="AY23" i="1"/>
  <c r="AW23" i="1"/>
  <c r="BA23" i="1"/>
  <c r="BD23" i="1" s="1"/>
  <c r="T21" i="37" s="1"/>
  <c r="E23" i="12"/>
  <c r="Y23" i="1"/>
  <c r="D23" i="6"/>
  <c r="AO23" i="1"/>
  <c r="AM23" i="1"/>
  <c r="AP23" i="1"/>
  <c r="AQ23" i="1"/>
  <c r="I23" i="1"/>
  <c r="J23" i="1"/>
  <c r="Y30" i="34"/>
  <c r="AP19" i="1"/>
  <c r="AQ19" i="1"/>
  <c r="E15" i="12"/>
  <c r="BA15" i="1"/>
  <c r="AY15" i="1"/>
  <c r="BC15" i="1" s="1"/>
  <c r="S13" i="37" s="1"/>
  <c r="D15" i="6"/>
  <c r="AW15" i="1"/>
  <c r="AM15" i="1"/>
  <c r="AO15" i="1"/>
  <c r="AS15" i="1" s="1"/>
  <c r="O13" i="37" s="1"/>
  <c r="Y15" i="1"/>
  <c r="AP15" i="1"/>
  <c r="AQ15" i="1"/>
  <c r="AN26" i="34"/>
  <c r="Y22" i="34"/>
  <c r="D7" i="6"/>
  <c r="AW7" i="1"/>
  <c r="AY7" i="1"/>
  <c r="Y7" i="1"/>
  <c r="AO7" i="1"/>
  <c r="AM7" i="1"/>
  <c r="BA7" i="1"/>
  <c r="E7" i="12"/>
  <c r="AY28" i="1"/>
  <c r="AO28" i="1"/>
  <c r="AW28" i="1"/>
  <c r="D28" i="6"/>
  <c r="E28" i="12"/>
  <c r="Y28" i="1"/>
  <c r="BA28" i="1"/>
  <c r="AM28" i="1"/>
  <c r="Y39" i="34"/>
  <c r="AP24" i="1"/>
  <c r="AQ24" i="1"/>
  <c r="Y20" i="1"/>
  <c r="AO20" i="1"/>
  <c r="AM20" i="1"/>
  <c r="E20" i="12"/>
  <c r="AW20" i="1"/>
  <c r="D20" i="6"/>
  <c r="AY20" i="1"/>
  <c r="BA20" i="1"/>
  <c r="K20" i="1"/>
  <c r="L20" i="1"/>
  <c r="Y31" i="34"/>
  <c r="K16" i="1"/>
  <c r="L16" i="1"/>
  <c r="Y27" i="34"/>
  <c r="D12" i="6"/>
  <c r="AY12" i="1"/>
  <c r="AW12" i="1"/>
  <c r="E12" i="12"/>
  <c r="AO12" i="1"/>
  <c r="Y12" i="1"/>
  <c r="BA12" i="1"/>
  <c r="AM12" i="1"/>
  <c r="AP12" i="1"/>
  <c r="AQ12" i="1"/>
  <c r="I12" i="1"/>
  <c r="J12" i="1"/>
  <c r="AW19" i="34"/>
  <c r="Y36" i="34"/>
  <c r="AW36" i="34"/>
  <c r="AP25" i="1"/>
  <c r="AQ25" i="1"/>
  <c r="AP21" i="1"/>
  <c r="AQ21" i="1"/>
  <c r="I13" i="1"/>
  <c r="J13" i="1"/>
  <c r="AP9" i="1"/>
  <c r="AQ9" i="1"/>
  <c r="AW20" i="34"/>
  <c r="Y33" i="34"/>
  <c r="I22" i="1"/>
  <c r="J22" i="1"/>
  <c r="AP18" i="1"/>
  <c r="AQ18" i="1"/>
  <c r="I18" i="1"/>
  <c r="J18" i="1"/>
  <c r="I10" i="1"/>
  <c r="J10" i="1"/>
  <c r="AP10" i="1"/>
  <c r="AQ10" i="1"/>
  <c r="K6" i="1"/>
  <c r="L6" i="1"/>
  <c r="AA9" i="6"/>
  <c r="AA19" i="6"/>
  <c r="AA8" i="6"/>
  <c r="AA22" i="6"/>
  <c r="AA18" i="6"/>
  <c r="AA10" i="6"/>
  <c r="AA23" i="6"/>
  <c r="AA6" i="6"/>
  <c r="AA20" i="6"/>
  <c r="AA17" i="6"/>
  <c r="AA15" i="6"/>
  <c r="AA5" i="6"/>
  <c r="AA21" i="6"/>
  <c r="G27" i="6"/>
  <c r="AA13" i="5"/>
  <c r="E11" i="7"/>
  <c r="E8" i="7"/>
  <c r="AE8" i="5"/>
  <c r="AB6" i="5"/>
  <c r="AB5" i="5"/>
  <c r="Z21" i="5"/>
  <c r="AG11" i="5"/>
  <c r="E20" i="7"/>
  <c r="E23" i="7"/>
  <c r="AA7" i="5"/>
  <c r="E16" i="7"/>
  <c r="E7" i="7"/>
  <c r="AA6" i="5"/>
  <c r="E24" i="7"/>
  <c r="E15" i="7"/>
  <c r="E4" i="7"/>
  <c r="E6" i="7"/>
  <c r="E3" i="7"/>
  <c r="AA20" i="5"/>
  <c r="E13" i="7"/>
  <c r="AG10" i="5"/>
  <c r="AE25" i="5"/>
  <c r="AE7" i="5"/>
  <c r="AB7" i="5"/>
  <c r="AE6" i="5"/>
  <c r="AG17" i="5"/>
  <c r="AB21" i="5"/>
  <c r="AG21" i="5"/>
  <c r="E12" i="7"/>
  <c r="AE24" i="5"/>
  <c r="AE10" i="5"/>
  <c r="AE13" i="5"/>
  <c r="AE22" i="5"/>
  <c r="AC21" i="5"/>
  <c r="AB13" i="5"/>
  <c r="AB10" i="5"/>
  <c r="AF21" i="5"/>
  <c r="AG13" i="5"/>
  <c r="AB26" i="5"/>
  <c r="AE26" i="5"/>
  <c r="Z5" i="5"/>
  <c r="AC8" i="5"/>
  <c r="AF10" i="5"/>
  <c r="Z11" i="5"/>
  <c r="Z13" i="5"/>
  <c r="Z9" i="5"/>
  <c r="AC18" i="5"/>
  <c r="AG16" i="5"/>
  <c r="Z12" i="5"/>
  <c r="AC14" i="5"/>
  <c r="AG20" i="5"/>
  <c r="Z23" i="5"/>
  <c r="AF25" i="5"/>
  <c r="AC5" i="5"/>
  <c r="Z7" i="5"/>
  <c r="AG8" i="5"/>
  <c r="Z8" i="5"/>
  <c r="AC10" i="5"/>
  <c r="AE9" i="5"/>
  <c r="Z18" i="5"/>
  <c r="AG15" i="5"/>
  <c r="AC15" i="5"/>
  <c r="AB16" i="5"/>
  <c r="AC16" i="5"/>
  <c r="AE12" i="5"/>
  <c r="Z14" i="5"/>
  <c r="AG19" i="5"/>
  <c r="AC19" i="5"/>
  <c r="AB20" i="5"/>
  <c r="AC20" i="5"/>
  <c r="Z22" i="5"/>
  <c r="AC23" i="5"/>
  <c r="AF24" i="5"/>
  <c r="Z26" i="5"/>
  <c r="AG23" i="5"/>
  <c r="AG25" i="5"/>
  <c r="Z6" i="5"/>
  <c r="Z17" i="5"/>
  <c r="AF15" i="5"/>
  <c r="AF16" i="5"/>
  <c r="AB14" i="5"/>
  <c r="AF19" i="5"/>
  <c r="AF20" i="5"/>
  <c r="AC24" i="5"/>
  <c r="AF5" i="5"/>
  <c r="AC7" i="5"/>
  <c r="AF6" i="5"/>
  <c r="AG7" i="5"/>
  <c r="AB8" i="5"/>
  <c r="Z10" i="5"/>
  <c r="AF11" i="5"/>
  <c r="AF13" i="5"/>
  <c r="AF17" i="5"/>
  <c r="AG9" i="5"/>
  <c r="AF9" i="5"/>
  <c r="AB15" i="5"/>
  <c r="Z15" i="5"/>
  <c r="Z16" i="5"/>
  <c r="AG12" i="5"/>
  <c r="AF12" i="5"/>
  <c r="AE14" i="5"/>
  <c r="AB19" i="5"/>
  <c r="Z19" i="5"/>
  <c r="Z20" i="5"/>
  <c r="AC22" i="5"/>
  <c r="AF23" i="5"/>
  <c r="Z25" i="5"/>
  <c r="AC26" i="5"/>
  <c r="AF7" i="5"/>
  <c r="AC6" i="5"/>
  <c r="AF8" i="5"/>
  <c r="AC11" i="5"/>
  <c r="AC13" i="5"/>
  <c r="AC17" i="5"/>
  <c r="AB9" i="5"/>
  <c r="AC9" i="5"/>
  <c r="AF18" i="5"/>
  <c r="AE16" i="5"/>
  <c r="AB12" i="5"/>
  <c r="AC12" i="5"/>
  <c r="AG14" i="5"/>
  <c r="AF14" i="5"/>
  <c r="AE20" i="5"/>
  <c r="AF22" i="5"/>
  <c r="Z24" i="5"/>
  <c r="AC25" i="5"/>
  <c r="AF26" i="5"/>
  <c r="AG22" i="5"/>
  <c r="AG24" i="5"/>
  <c r="AG26" i="5"/>
  <c r="E19" i="7"/>
  <c r="E18" i="7"/>
  <c r="E26" i="7"/>
  <c r="E5" i="7"/>
  <c r="E9" i="7"/>
  <c r="E10" i="7"/>
  <c r="E17" i="7"/>
  <c r="E25" i="7"/>
  <c r="E21" i="7"/>
  <c r="E14" i="7"/>
  <c r="E22" i="7"/>
  <c r="O21" i="1" l="1"/>
  <c r="P27" i="1"/>
  <c r="P21" i="1"/>
  <c r="H19" i="13" s="1"/>
  <c r="O23" i="1"/>
  <c r="G21" i="13" s="1"/>
  <c r="O27" i="1"/>
  <c r="P24" i="1"/>
  <c r="P12" i="1"/>
  <c r="H10" i="13" s="1"/>
  <c r="P6" i="1"/>
  <c r="H4" i="13" s="1"/>
  <c r="O10" i="1"/>
  <c r="P11" i="1"/>
  <c r="O5" i="1"/>
  <c r="G3" i="13" s="1"/>
  <c r="O7" i="1"/>
  <c r="O15" i="1"/>
  <c r="G13" i="13" s="1"/>
  <c r="P15" i="1"/>
  <c r="H13" i="13" s="1"/>
  <c r="O28" i="1"/>
  <c r="G26" i="13" s="1"/>
  <c r="P8" i="1"/>
  <c r="P28" i="1"/>
  <c r="H26" i="13" s="1"/>
  <c r="O14" i="1"/>
  <c r="G12" i="13" s="1"/>
  <c r="P26" i="1"/>
  <c r="H24" i="13" s="1"/>
  <c r="O11" i="1"/>
  <c r="G9" i="13" s="1"/>
  <c r="O19" i="1"/>
  <c r="G17" i="13" s="1"/>
  <c r="O12" i="1"/>
  <c r="G10" i="13" s="1"/>
  <c r="P18" i="1"/>
  <c r="H16" i="13" s="1"/>
  <c r="O17" i="1"/>
  <c r="G15" i="13" s="1"/>
  <c r="P5" i="1"/>
  <c r="H3" i="13" s="1"/>
  <c r="O9" i="1"/>
  <c r="G7" i="13" s="1"/>
  <c r="O20" i="1"/>
  <c r="G18" i="13" s="1"/>
  <c r="O13" i="1"/>
  <c r="P16" i="1"/>
  <c r="H14" i="13" s="1"/>
  <c r="P20" i="1"/>
  <c r="H18" i="13" s="1"/>
  <c r="P14" i="1"/>
  <c r="H12" i="13" s="1"/>
  <c r="P22" i="1"/>
  <c r="H20" i="13" s="1"/>
  <c r="O18" i="1"/>
  <c r="O22" i="1"/>
  <c r="G20" i="13" s="1"/>
  <c r="O6" i="1"/>
  <c r="G4" i="13" s="1"/>
  <c r="O8" i="1"/>
  <c r="O16" i="1"/>
  <c r="G14" i="13" s="1"/>
  <c r="O24" i="1"/>
  <c r="G22" i="13" s="1"/>
  <c r="P7" i="1"/>
  <c r="H5" i="13" s="1"/>
  <c r="O26" i="1"/>
  <c r="G24" i="13" s="1"/>
  <c r="P17" i="1"/>
  <c r="H15" i="13" s="1"/>
  <c r="P9" i="1"/>
  <c r="H7" i="13" s="1"/>
  <c r="X23" i="13"/>
  <c r="S23" i="37"/>
  <c r="X6" i="13"/>
  <c r="W19" i="13"/>
  <c r="T13" i="13"/>
  <c r="X13" i="13"/>
  <c r="Y21" i="13"/>
  <c r="X7" i="13"/>
  <c r="X16" i="13"/>
  <c r="X5" i="5"/>
  <c r="Y7" i="5"/>
  <c r="X25" i="5"/>
  <c r="X26" i="5"/>
  <c r="Y5" i="5"/>
  <c r="X24" i="5"/>
  <c r="AD6" i="5"/>
  <c r="AH15" i="6"/>
  <c r="AQ15" i="6"/>
  <c r="AR23" i="6"/>
  <c r="AQ21" i="34"/>
  <c r="AT10" i="1"/>
  <c r="P29" i="34"/>
  <c r="G16" i="13"/>
  <c r="P33" i="34"/>
  <c r="P24" i="34"/>
  <c r="G11" i="13"/>
  <c r="AQ36" i="34"/>
  <c r="AT25" i="1"/>
  <c r="AQ23" i="34"/>
  <c r="AT12" i="1"/>
  <c r="AO23" i="34"/>
  <c r="S27" i="34"/>
  <c r="S31" i="34"/>
  <c r="BB20" i="1"/>
  <c r="R18" i="37" s="1"/>
  <c r="AU31" i="34"/>
  <c r="Z31" i="34"/>
  <c r="AB20" i="1"/>
  <c r="H18" i="37" s="1"/>
  <c r="F28" i="12"/>
  <c r="E39" i="34" s="1"/>
  <c r="D39" i="34"/>
  <c r="AX39" i="34"/>
  <c r="D18" i="34"/>
  <c r="F7" i="12"/>
  <c r="E18" i="34" s="1"/>
  <c r="Z18" i="34"/>
  <c r="AB7" i="1"/>
  <c r="H5" i="37" s="1"/>
  <c r="AR26" i="34"/>
  <c r="AL26" i="34"/>
  <c r="AR15" i="1"/>
  <c r="N13" i="37" s="1"/>
  <c r="BA26" i="34"/>
  <c r="BD15" i="1"/>
  <c r="T13" i="37" s="1"/>
  <c r="AR34" i="34"/>
  <c r="BB23" i="1"/>
  <c r="R21" i="37" s="1"/>
  <c r="AU34" i="34"/>
  <c r="P17" i="34"/>
  <c r="AX17" i="34"/>
  <c r="BC6" i="1"/>
  <c r="S4" i="37" s="1"/>
  <c r="S25" i="34"/>
  <c r="AX25" i="34"/>
  <c r="BC14" i="1"/>
  <c r="S12" i="37" s="1"/>
  <c r="S33" i="34"/>
  <c r="F22" i="12"/>
  <c r="E33" i="34" s="1"/>
  <c r="D33" i="34"/>
  <c r="BA33" i="34"/>
  <c r="T16" i="34"/>
  <c r="D20" i="34"/>
  <c r="F9" i="12"/>
  <c r="E20" i="34" s="1"/>
  <c r="AX20" i="34"/>
  <c r="Q28" i="34"/>
  <c r="AL28" i="34"/>
  <c r="AR17" i="1"/>
  <c r="N15" i="37" s="1"/>
  <c r="BD17" i="1"/>
  <c r="T15" i="37" s="1"/>
  <c r="BA28" i="34"/>
  <c r="T36" i="34"/>
  <c r="AL36" i="34"/>
  <c r="AR25" i="1"/>
  <c r="BA36" i="34"/>
  <c r="BD25" i="1"/>
  <c r="P19" i="34"/>
  <c r="P27" i="34"/>
  <c r="P35" i="34"/>
  <c r="T18" i="34"/>
  <c r="T30" i="34"/>
  <c r="S37" i="34"/>
  <c r="AR16" i="34"/>
  <c r="T28" i="34"/>
  <c r="S19" i="34"/>
  <c r="AO19" i="34"/>
  <c r="AS8" i="1"/>
  <c r="O6" i="37" s="1"/>
  <c r="BA19" i="34"/>
  <c r="BD8" i="1"/>
  <c r="T6" i="37" s="1"/>
  <c r="Z27" i="34"/>
  <c r="AB16" i="1"/>
  <c r="AL27" i="34"/>
  <c r="AR16" i="1"/>
  <c r="AQ31" i="34"/>
  <c r="AT20" i="1"/>
  <c r="AO35" i="34"/>
  <c r="AS24" i="1"/>
  <c r="O22" i="37" s="1"/>
  <c r="Q18" i="34"/>
  <c r="Z22" i="34"/>
  <c r="AB11" i="1"/>
  <c r="H9" i="37" s="1"/>
  <c r="AU22" i="34"/>
  <c r="BB11" i="1"/>
  <c r="R9" i="37" s="1"/>
  <c r="Q26" i="34"/>
  <c r="BA30" i="34"/>
  <c r="BD19" i="1"/>
  <c r="AL30" i="34"/>
  <c r="D38" i="34"/>
  <c r="F27" i="12"/>
  <c r="E38" i="34" s="1"/>
  <c r="AU38" i="34"/>
  <c r="BB27" i="1"/>
  <c r="R25" i="37" s="1"/>
  <c r="AX21" i="34"/>
  <c r="BC10" i="1"/>
  <c r="S8" i="37" s="1"/>
  <c r="Z29" i="34"/>
  <c r="AB18" i="1"/>
  <c r="H16" i="37" s="1"/>
  <c r="AQ37" i="34"/>
  <c r="AT26" i="1"/>
  <c r="AU37" i="34"/>
  <c r="BB26" i="1"/>
  <c r="R24" i="37" s="1"/>
  <c r="BC26" i="1"/>
  <c r="S24" i="37" s="1"/>
  <c r="AX37" i="34"/>
  <c r="AL16" i="34"/>
  <c r="AR5" i="1"/>
  <c r="N3" i="37" s="1"/>
  <c r="BB5" i="1"/>
  <c r="R3" i="37" s="1"/>
  <c r="AU16" i="34"/>
  <c r="Q20" i="34"/>
  <c r="AR24" i="34"/>
  <c r="AR13" i="1"/>
  <c r="AL24" i="34"/>
  <c r="AU24" i="34"/>
  <c r="BB13" i="1"/>
  <c r="BA32" i="34"/>
  <c r="BD21" i="1"/>
  <c r="T19" i="37" s="1"/>
  <c r="AB21" i="1"/>
  <c r="H19" i="37" s="1"/>
  <c r="Z32" i="34"/>
  <c r="P31" i="34"/>
  <c r="Q39" i="34"/>
  <c r="AQ22" i="34"/>
  <c r="AT11" i="1"/>
  <c r="AR38" i="34"/>
  <c r="T17" i="34"/>
  <c r="Q21" i="34"/>
  <c r="AR29" i="34"/>
  <c r="AR20" i="34"/>
  <c r="AR32" i="34"/>
  <c r="AQ25" i="6"/>
  <c r="Q23" i="34"/>
  <c r="AR12" i="1"/>
  <c r="N10" i="37" s="1"/>
  <c r="AL23" i="34"/>
  <c r="F12" i="12"/>
  <c r="E23" i="34" s="1"/>
  <c r="D23" i="34"/>
  <c r="BA31" i="34"/>
  <c r="BD20" i="1"/>
  <c r="T18" i="37" s="1"/>
  <c r="D31" i="34"/>
  <c r="F20" i="12"/>
  <c r="E31" i="34" s="1"/>
  <c r="AR35" i="34"/>
  <c r="AL39" i="34"/>
  <c r="AR28" i="1"/>
  <c r="BA18" i="34"/>
  <c r="BD7" i="1"/>
  <c r="T5" i="37" s="1"/>
  <c r="AX18" i="34"/>
  <c r="BC7" i="1"/>
  <c r="S5" i="37" s="1"/>
  <c r="AQ26" i="34"/>
  <c r="AT15" i="1"/>
  <c r="AU26" i="34"/>
  <c r="BB15" i="1"/>
  <c r="R13" i="37" s="1"/>
  <c r="D26" i="34"/>
  <c r="F15" i="12"/>
  <c r="E26" i="34" s="1"/>
  <c r="AQ34" i="34"/>
  <c r="AT23" i="1"/>
  <c r="Z34" i="34"/>
  <c r="AB23" i="1"/>
  <c r="H21" i="37" s="1"/>
  <c r="AX34" i="34"/>
  <c r="BC23" i="1"/>
  <c r="S21" i="37" s="1"/>
  <c r="Z17" i="34"/>
  <c r="AB6" i="1"/>
  <c r="H4" i="37" s="1"/>
  <c r="F6" i="12"/>
  <c r="E17" i="34" s="1"/>
  <c r="D17" i="34"/>
  <c r="T21" i="34"/>
  <c r="AO25" i="34"/>
  <c r="AS14" i="1"/>
  <c r="O12" i="37" s="1"/>
  <c r="AU25" i="34"/>
  <c r="BB14" i="1"/>
  <c r="R12" i="37" s="1"/>
  <c r="T29" i="34"/>
  <c r="AO33" i="34"/>
  <c r="AS22" i="1"/>
  <c r="AR22" i="1"/>
  <c r="AL33" i="34"/>
  <c r="S16" i="34"/>
  <c r="AL20" i="34"/>
  <c r="AR9" i="1"/>
  <c r="N7" i="37" s="1"/>
  <c r="AO20" i="34"/>
  <c r="AS9" i="1"/>
  <c r="O7" i="37" s="1"/>
  <c r="P28" i="34"/>
  <c r="AO28" i="34"/>
  <c r="AS17" i="1"/>
  <c r="O15" i="37" s="1"/>
  <c r="AX28" i="34"/>
  <c r="K25" i="1"/>
  <c r="P25" i="1" s="1"/>
  <c r="X23" i="5"/>
  <c r="D36" i="34"/>
  <c r="F25" i="12"/>
  <c r="E36" i="34" s="1"/>
  <c r="AO36" i="34"/>
  <c r="AS25" i="1"/>
  <c r="AR19" i="34"/>
  <c r="T35" i="34"/>
  <c r="S18" i="34"/>
  <c r="K19" i="1"/>
  <c r="P19" i="1" s="1"/>
  <c r="X17" i="5"/>
  <c r="BD22" i="1"/>
  <c r="Q37" i="34"/>
  <c r="AQ16" i="34"/>
  <c r="AT5" i="1"/>
  <c r="P3" i="37" s="1"/>
  <c r="S28" i="34"/>
  <c r="T32" i="34"/>
  <c r="Z19" i="34"/>
  <c r="AB8" i="1"/>
  <c r="H6" i="37" s="1"/>
  <c r="F8" i="12"/>
  <c r="E19" i="34" s="1"/>
  <c r="D19" i="34"/>
  <c r="AS12" i="1"/>
  <c r="O10" i="37" s="1"/>
  <c r="AR27" i="34"/>
  <c r="AX27" i="34"/>
  <c r="BC16" i="1"/>
  <c r="BA27" i="34"/>
  <c r="BD16" i="1"/>
  <c r="AX35" i="34"/>
  <c r="BC24" i="1"/>
  <c r="S22" i="37" s="1"/>
  <c r="BA35" i="34"/>
  <c r="BD24" i="1"/>
  <c r="T22" i="37" s="1"/>
  <c r="T39" i="34"/>
  <c r="P18" i="34"/>
  <c r="F11" i="12"/>
  <c r="E22" i="34" s="1"/>
  <c r="D22" i="34"/>
  <c r="AS11" i="1"/>
  <c r="O9" i="37" s="1"/>
  <c r="AO22" i="34"/>
  <c r="P26" i="34"/>
  <c r="D30" i="34"/>
  <c r="F19" i="12"/>
  <c r="E30" i="34" s="1"/>
  <c r="AL38" i="34"/>
  <c r="AR27" i="1"/>
  <c r="N25" i="37" s="1"/>
  <c r="AX38" i="34"/>
  <c r="BC27" i="1"/>
  <c r="S25" i="37" s="1"/>
  <c r="Z21" i="34"/>
  <c r="AB10" i="1"/>
  <c r="H8" i="37" s="1"/>
  <c r="AO21" i="34"/>
  <c r="AS10" i="1"/>
  <c r="O8" i="37" s="1"/>
  <c r="AR25" i="34"/>
  <c r="BA29" i="34"/>
  <c r="BD18" i="1"/>
  <c r="T16" i="37" s="1"/>
  <c r="AL29" i="34"/>
  <c r="AR18" i="1"/>
  <c r="N16" i="37" s="1"/>
  <c r="AR33" i="34"/>
  <c r="BA37" i="34"/>
  <c r="BD26" i="1"/>
  <c r="T24" i="37" s="1"/>
  <c r="AO37" i="34"/>
  <c r="AS26" i="1"/>
  <c r="O24" i="37" s="1"/>
  <c r="Z16" i="34"/>
  <c r="AB5" i="1"/>
  <c r="H3" i="37" s="1"/>
  <c r="AX16" i="34"/>
  <c r="BC5" i="1"/>
  <c r="S3" i="37" s="1"/>
  <c r="P20" i="34"/>
  <c r="AQ24" i="34"/>
  <c r="AT13" i="1"/>
  <c r="AX24" i="34"/>
  <c r="BC13" i="1"/>
  <c r="AO32" i="34"/>
  <c r="AS21" i="1"/>
  <c r="O19" i="37" s="1"/>
  <c r="AL32" i="34"/>
  <c r="AR21" i="1"/>
  <c r="N19" i="37" s="1"/>
  <c r="T23" i="34"/>
  <c r="P39" i="34"/>
  <c r="AR18" i="34"/>
  <c r="AT30" i="34"/>
  <c r="BB19" i="1"/>
  <c r="AQ38" i="34"/>
  <c r="AT27" i="1"/>
  <c r="S17" i="34"/>
  <c r="P21" i="34"/>
  <c r="G8" i="13"/>
  <c r="AQ29" i="34"/>
  <c r="AT18" i="1"/>
  <c r="AQ9" i="6"/>
  <c r="AQ20" i="34"/>
  <c r="AT9" i="1"/>
  <c r="AQ32" i="34"/>
  <c r="AT21" i="1"/>
  <c r="P23" i="34"/>
  <c r="BA23" i="34"/>
  <c r="AU23" i="34"/>
  <c r="BB12" i="1"/>
  <c r="R10" i="37" s="1"/>
  <c r="BC20" i="1"/>
  <c r="S18" i="37" s="1"/>
  <c r="AX31" i="34"/>
  <c r="AL31" i="34"/>
  <c r="AQ35" i="34"/>
  <c r="AT24" i="1"/>
  <c r="BD28" i="1"/>
  <c r="BA39" i="34"/>
  <c r="BB28" i="1"/>
  <c r="AU39" i="34"/>
  <c r="AL18" i="34"/>
  <c r="AR7" i="1"/>
  <c r="N5" i="37" s="1"/>
  <c r="BB7" i="1"/>
  <c r="R5" i="37" s="1"/>
  <c r="AU18" i="34"/>
  <c r="Z26" i="34"/>
  <c r="AR30" i="34"/>
  <c r="Q34" i="34"/>
  <c r="AL34" i="34"/>
  <c r="AR23" i="1"/>
  <c r="N21" i="37" s="1"/>
  <c r="D34" i="34"/>
  <c r="F23" i="12"/>
  <c r="E34" i="34" s="1"/>
  <c r="Q38" i="34"/>
  <c r="BA17" i="34"/>
  <c r="BD6" i="1"/>
  <c r="T4" i="37" s="1"/>
  <c r="AL17" i="34"/>
  <c r="AR6" i="1"/>
  <c r="N4" i="37" s="1"/>
  <c r="K10" i="1"/>
  <c r="P10" i="1" s="1"/>
  <c r="X8" i="5"/>
  <c r="F14" i="12"/>
  <c r="E25" i="34" s="1"/>
  <c r="D25" i="34"/>
  <c r="AL25" i="34"/>
  <c r="AR14" i="1"/>
  <c r="N12" i="37" s="1"/>
  <c r="S29" i="34"/>
  <c r="Z33" i="34"/>
  <c r="AB22" i="1"/>
  <c r="Z20" i="34"/>
  <c r="AB9" i="1"/>
  <c r="H7" i="37" s="1"/>
  <c r="T24" i="34"/>
  <c r="AR28" i="34"/>
  <c r="F17" i="12"/>
  <c r="E28" i="34" s="1"/>
  <c r="D28" i="34"/>
  <c r="Q32" i="34"/>
  <c r="Q36" i="34"/>
  <c r="AX36" i="34"/>
  <c r="BB25" i="1"/>
  <c r="AU36" i="34"/>
  <c r="AQ19" i="34"/>
  <c r="AT8" i="1"/>
  <c r="P6" i="37" s="1"/>
  <c r="S35" i="34"/>
  <c r="H22" i="13"/>
  <c r="T22" i="34"/>
  <c r="T34" i="34"/>
  <c r="T38" i="34"/>
  <c r="AR17" i="34"/>
  <c r="Q25" i="34"/>
  <c r="P37" i="34"/>
  <c r="Q16" i="34"/>
  <c r="BC17" i="1"/>
  <c r="S15" i="37" s="1"/>
  <c r="S32" i="34"/>
  <c r="AX19" i="34"/>
  <c r="AU19" i="34"/>
  <c r="BB8" i="1"/>
  <c r="R6" i="37" s="1"/>
  <c r="AQ27" i="34"/>
  <c r="AT16" i="1"/>
  <c r="AO27" i="34"/>
  <c r="AS16" i="1"/>
  <c r="D35" i="34"/>
  <c r="F24" i="12"/>
  <c r="E35" i="34" s="1"/>
  <c r="AL35" i="34"/>
  <c r="AR24" i="1"/>
  <c r="N22" i="37" s="1"/>
  <c r="S39" i="34"/>
  <c r="Q22" i="34"/>
  <c r="BA22" i="34"/>
  <c r="BD11" i="1"/>
  <c r="T9" i="37" s="1"/>
  <c r="AL22" i="34"/>
  <c r="AR11" i="1"/>
  <c r="N9" i="37" s="1"/>
  <c r="AR19" i="1"/>
  <c r="AU30" i="34"/>
  <c r="Z30" i="34"/>
  <c r="AB19" i="1"/>
  <c r="AO38" i="34"/>
  <c r="AS27" i="1"/>
  <c r="O25" i="37" s="1"/>
  <c r="BA38" i="34"/>
  <c r="BD27" i="1"/>
  <c r="T25" i="37" s="1"/>
  <c r="AU21" i="34"/>
  <c r="BB10" i="1"/>
  <c r="R8" i="37" s="1"/>
  <c r="AL21" i="34"/>
  <c r="AR10" i="1"/>
  <c r="N8" i="37" s="1"/>
  <c r="AQ25" i="34"/>
  <c r="AT14" i="1"/>
  <c r="AU29" i="34"/>
  <c r="BB18" i="1"/>
  <c r="R16" i="37" s="1"/>
  <c r="D29" i="34"/>
  <c r="F18" i="12"/>
  <c r="E29" i="34" s="1"/>
  <c r="AQ33" i="34"/>
  <c r="AT22" i="1"/>
  <c r="D37" i="34"/>
  <c r="F26" i="12"/>
  <c r="E37" i="34" s="1"/>
  <c r="BA16" i="34"/>
  <c r="BD5" i="1"/>
  <c r="T3" i="37" s="1"/>
  <c r="AO16" i="34"/>
  <c r="AS5" i="1"/>
  <c r="O3" i="37" s="1"/>
  <c r="T20" i="34"/>
  <c r="AO24" i="34"/>
  <c r="AS13" i="1"/>
  <c r="BA24" i="34"/>
  <c r="BD13" i="1"/>
  <c r="D32" i="34"/>
  <c r="F21" i="12"/>
  <c r="E32" i="34" s="1"/>
  <c r="AU32" i="34"/>
  <c r="S23" i="34"/>
  <c r="AR20" i="1"/>
  <c r="N18" i="37" s="1"/>
  <c r="AR39" i="34"/>
  <c r="AP7" i="1"/>
  <c r="AD5" i="5"/>
  <c r="T26" i="34"/>
  <c r="Q30" i="34"/>
  <c r="AR21" i="34"/>
  <c r="Q29" i="34"/>
  <c r="Q33" i="34"/>
  <c r="Q24" i="34"/>
  <c r="AR36" i="34"/>
  <c r="AQ8" i="6"/>
  <c r="AR23" i="34"/>
  <c r="AB12" i="1"/>
  <c r="H10" i="37" s="1"/>
  <c r="Z23" i="34"/>
  <c r="AX23" i="34"/>
  <c r="BC12" i="1"/>
  <c r="S10" i="37" s="1"/>
  <c r="T27" i="34"/>
  <c r="T31" i="34"/>
  <c r="AO31" i="34"/>
  <c r="AS20" i="1"/>
  <c r="O18" i="37" s="1"/>
  <c r="Z39" i="34"/>
  <c r="AB28" i="1"/>
  <c r="AO39" i="34"/>
  <c r="AS28" i="1"/>
  <c r="AO18" i="34"/>
  <c r="AS7" i="1"/>
  <c r="O5" i="37" s="1"/>
  <c r="AO26" i="34"/>
  <c r="AX26" i="34"/>
  <c r="AQ30" i="34"/>
  <c r="AT19" i="1"/>
  <c r="P34" i="34"/>
  <c r="AS23" i="1"/>
  <c r="O21" i="37" s="1"/>
  <c r="AO34" i="34"/>
  <c r="BA34" i="34"/>
  <c r="P38" i="34"/>
  <c r="G25" i="13"/>
  <c r="Q17" i="34"/>
  <c r="BB6" i="1"/>
  <c r="R4" i="37" s="1"/>
  <c r="AU17" i="34"/>
  <c r="AO17" i="34"/>
  <c r="AS6" i="1"/>
  <c r="O4" i="37" s="1"/>
  <c r="T25" i="34"/>
  <c r="Z25" i="34"/>
  <c r="AB14" i="1"/>
  <c r="H12" i="37" s="1"/>
  <c r="BA25" i="34"/>
  <c r="BD14" i="1"/>
  <c r="T12" i="37" s="1"/>
  <c r="T33" i="34"/>
  <c r="AU33" i="34"/>
  <c r="BB22" i="1"/>
  <c r="AX33" i="34"/>
  <c r="BC22" i="1"/>
  <c r="BA20" i="34"/>
  <c r="BD9" i="1"/>
  <c r="T7" i="37" s="1"/>
  <c r="AU20" i="34"/>
  <c r="BB9" i="1"/>
  <c r="R7" i="37" s="1"/>
  <c r="K13" i="1"/>
  <c r="P13" i="1" s="1"/>
  <c r="X11" i="5"/>
  <c r="AQ28" i="34"/>
  <c r="AT17" i="1"/>
  <c r="Z28" i="34"/>
  <c r="AB17" i="1"/>
  <c r="H15" i="37" s="1"/>
  <c r="AU28" i="34"/>
  <c r="BB17" i="1"/>
  <c r="R15" i="37" s="1"/>
  <c r="P32" i="34"/>
  <c r="G19" i="13"/>
  <c r="I25" i="1"/>
  <c r="O25" i="1" s="1"/>
  <c r="Y23" i="5"/>
  <c r="Z36" i="34"/>
  <c r="AB25" i="1"/>
  <c r="Q19" i="34"/>
  <c r="Q27" i="34"/>
  <c r="Q35" i="34"/>
  <c r="BC28" i="1"/>
  <c r="S22" i="34"/>
  <c r="H9" i="13"/>
  <c r="K23" i="1"/>
  <c r="P23" i="1" s="1"/>
  <c r="X21" i="5"/>
  <c r="S38" i="34"/>
  <c r="H25" i="13"/>
  <c r="AQ17" i="34"/>
  <c r="AT6" i="1"/>
  <c r="P25" i="34"/>
  <c r="T37" i="34"/>
  <c r="P16" i="34"/>
  <c r="AP21" i="6"/>
  <c r="T19" i="34"/>
  <c r="AL19" i="34"/>
  <c r="AR8" i="1"/>
  <c r="N6" i="37" s="1"/>
  <c r="BD12" i="1"/>
  <c r="T10" i="37" s="1"/>
  <c r="AU27" i="34"/>
  <c r="BB16" i="1"/>
  <c r="F16" i="12"/>
  <c r="E27" i="34" s="1"/>
  <c r="D27" i="34"/>
  <c r="AR31" i="34"/>
  <c r="AU35" i="34"/>
  <c r="BB24" i="1"/>
  <c r="R22" i="37" s="1"/>
  <c r="Z35" i="34"/>
  <c r="AB24" i="1"/>
  <c r="H22" i="37" s="1"/>
  <c r="P22" i="34"/>
  <c r="AX22" i="34"/>
  <c r="BC11" i="1"/>
  <c r="S9" i="37" s="1"/>
  <c r="AO30" i="34"/>
  <c r="AS19" i="1"/>
  <c r="BC19" i="1"/>
  <c r="AX30" i="34"/>
  <c r="Z38" i="34"/>
  <c r="AB27" i="1"/>
  <c r="H25" i="37" s="1"/>
  <c r="D21" i="34"/>
  <c r="F10" i="12"/>
  <c r="E21" i="34" s="1"/>
  <c r="BA21" i="34"/>
  <c r="BD10" i="1"/>
  <c r="T8" i="37" s="1"/>
  <c r="AQ18" i="6"/>
  <c r="AO29" i="34"/>
  <c r="AS18" i="1"/>
  <c r="O16" i="37" s="1"/>
  <c r="AX29" i="34"/>
  <c r="AR37" i="34"/>
  <c r="AL37" i="34"/>
  <c r="AR26" i="1"/>
  <c r="N24" i="37" s="1"/>
  <c r="Z37" i="34"/>
  <c r="AB26" i="1"/>
  <c r="H24" i="37" s="1"/>
  <c r="D16" i="34"/>
  <c r="F5" i="12"/>
  <c r="E16" i="34" s="1"/>
  <c r="S20" i="34"/>
  <c r="Z24" i="34"/>
  <c r="AB13" i="1"/>
  <c r="F13" i="12"/>
  <c r="E24" i="34" s="1"/>
  <c r="D24" i="34"/>
  <c r="AX32" i="34"/>
  <c r="BC21" i="1"/>
  <c r="S19" i="37" s="1"/>
  <c r="Q31" i="34"/>
  <c r="AQ39" i="34"/>
  <c r="AT28" i="1"/>
  <c r="AR22" i="34"/>
  <c r="AB15" i="1"/>
  <c r="H13" i="37" s="1"/>
  <c r="S26" i="34"/>
  <c r="P30" i="34"/>
  <c r="Y25" i="5"/>
  <c r="AD16" i="5"/>
  <c r="AD20" i="5"/>
  <c r="AD21" i="5"/>
  <c r="AD17" i="5"/>
  <c r="X6" i="5"/>
  <c r="Y24" i="5"/>
  <c r="AD9" i="5"/>
  <c r="X7" i="5"/>
  <c r="AD18" i="5"/>
  <c r="Y22" i="5"/>
  <c r="AD10" i="5"/>
  <c r="X18" i="5"/>
  <c r="X13" i="5"/>
  <c r="Y21" i="5"/>
  <c r="Y26" i="5"/>
  <c r="X10" i="5"/>
  <c r="X22" i="5"/>
  <c r="AD13" i="5"/>
  <c r="X20" i="5"/>
  <c r="Y14" i="5"/>
  <c r="AD14" i="5"/>
  <c r="X16" i="5"/>
  <c r="Y18" i="5"/>
  <c r="AD26" i="5"/>
  <c r="AD22" i="5"/>
  <c r="Y20" i="5"/>
  <c r="Y19" i="5"/>
  <c r="Y16" i="5"/>
  <c r="Y15" i="5"/>
  <c r="X12" i="5"/>
  <c r="X14" i="5"/>
  <c r="Y9" i="5"/>
  <c r="Y13" i="5"/>
  <c r="Y11" i="5"/>
  <c r="Y6" i="5"/>
  <c r="AD24" i="5"/>
  <c r="AD8" i="5"/>
  <c r="AD25" i="5"/>
  <c r="AD19" i="5"/>
  <c r="AD15" i="5"/>
  <c r="AD11" i="5"/>
  <c r="X19" i="5"/>
  <c r="X15" i="5"/>
  <c r="Y10" i="5"/>
  <c r="X9" i="5"/>
  <c r="Y12" i="5"/>
  <c r="AD12" i="5"/>
  <c r="Y17" i="5"/>
  <c r="AD7" i="5"/>
  <c r="AD23" i="5"/>
  <c r="Y8" i="5"/>
  <c r="G4" i="12"/>
  <c r="G104" i="12" s="1"/>
  <c r="X17" i="13" l="1"/>
  <c r="S17" i="37"/>
  <c r="W14" i="13"/>
  <c r="R14" i="37"/>
  <c r="X26" i="13"/>
  <c r="S26" i="37"/>
  <c r="P15" i="37"/>
  <c r="U15" i="13"/>
  <c r="Y11" i="13"/>
  <c r="T11" i="37"/>
  <c r="T11" i="13"/>
  <c r="O11" i="37"/>
  <c r="P20" i="37"/>
  <c r="U20" i="13"/>
  <c r="M17" i="13"/>
  <c r="H17" i="37"/>
  <c r="S17" i="13"/>
  <c r="N17" i="37"/>
  <c r="W26" i="13"/>
  <c r="R26" i="37"/>
  <c r="P22" i="37"/>
  <c r="U22" i="13"/>
  <c r="Y14" i="13"/>
  <c r="T14" i="37"/>
  <c r="X14" i="13"/>
  <c r="S14" i="37"/>
  <c r="T20" i="13"/>
  <c r="O20" i="37"/>
  <c r="P21" i="37"/>
  <c r="U21" i="13"/>
  <c r="P9" i="37"/>
  <c r="U9" i="13"/>
  <c r="S11" i="13"/>
  <c r="N11" i="37"/>
  <c r="M14" i="13"/>
  <c r="H14" i="37"/>
  <c r="P26" i="37"/>
  <c r="U26" i="13"/>
  <c r="M11" i="13"/>
  <c r="H11" i="37"/>
  <c r="P4" i="37"/>
  <c r="U4" i="13"/>
  <c r="M26" i="13"/>
  <c r="H26" i="37"/>
  <c r="W23" i="13"/>
  <c r="R23" i="37"/>
  <c r="P7" i="37"/>
  <c r="U7" i="13"/>
  <c r="P16" i="37"/>
  <c r="U16" i="13"/>
  <c r="P25" i="37"/>
  <c r="U25" i="13"/>
  <c r="P11" i="37"/>
  <c r="U11" i="13"/>
  <c r="T23" i="13"/>
  <c r="O23" i="37"/>
  <c r="P24" i="37"/>
  <c r="U24" i="13"/>
  <c r="P8" i="37"/>
  <c r="U8" i="13"/>
  <c r="X20" i="13"/>
  <c r="S20" i="37"/>
  <c r="W20" i="13"/>
  <c r="R20" i="37"/>
  <c r="P17" i="37"/>
  <c r="U17" i="13"/>
  <c r="T26" i="13"/>
  <c r="O26" i="37"/>
  <c r="P14" i="37"/>
  <c r="U14" i="13"/>
  <c r="Y20" i="13"/>
  <c r="T20" i="37"/>
  <c r="Y17" i="13"/>
  <c r="T17" i="37"/>
  <c r="S14" i="13"/>
  <c r="N14" i="37"/>
  <c r="P10" i="37"/>
  <c r="U10" i="13"/>
  <c r="P23" i="37"/>
  <c r="U23" i="13"/>
  <c r="T17" i="13"/>
  <c r="O17" i="37"/>
  <c r="M23" i="13"/>
  <c r="H23" i="37"/>
  <c r="P12" i="37"/>
  <c r="U12" i="13"/>
  <c r="T14" i="13"/>
  <c r="O14" i="37"/>
  <c r="M20" i="13"/>
  <c r="H20" i="37"/>
  <c r="Y26" i="13"/>
  <c r="T26" i="37"/>
  <c r="P19" i="37"/>
  <c r="U19" i="13"/>
  <c r="W17" i="13"/>
  <c r="R17" i="37"/>
  <c r="X11" i="13"/>
  <c r="S11" i="37"/>
  <c r="S20" i="13"/>
  <c r="N20" i="37"/>
  <c r="P13" i="37"/>
  <c r="U13" i="13"/>
  <c r="S26" i="13"/>
  <c r="N26" i="37"/>
  <c r="W11" i="13"/>
  <c r="R11" i="37"/>
  <c r="P18" i="37"/>
  <c r="U18" i="13"/>
  <c r="Y23" i="13"/>
  <c r="T23" i="37"/>
  <c r="S23" i="13"/>
  <c r="N23" i="37"/>
  <c r="G5" i="13"/>
  <c r="U3" i="13"/>
  <c r="U6" i="13"/>
  <c r="H6" i="13"/>
  <c r="G6" i="13"/>
  <c r="T16" i="13"/>
  <c r="M12" i="13"/>
  <c r="M10" i="13"/>
  <c r="Y9" i="13"/>
  <c r="X15" i="13"/>
  <c r="S4" i="13"/>
  <c r="W10" i="13"/>
  <c r="S16" i="13"/>
  <c r="T8" i="13"/>
  <c r="T9" i="13"/>
  <c r="X22" i="13"/>
  <c r="T15" i="13"/>
  <c r="T7" i="13"/>
  <c r="W13" i="13"/>
  <c r="Y19" i="13"/>
  <c r="S3" i="13"/>
  <c r="M16" i="13"/>
  <c r="X4" i="13"/>
  <c r="M13" i="13"/>
  <c r="S24" i="13"/>
  <c r="M22" i="13"/>
  <c r="Y10" i="13"/>
  <c r="W15" i="13"/>
  <c r="T4" i="13"/>
  <c r="T18" i="13"/>
  <c r="S18" i="13"/>
  <c r="Y3" i="13"/>
  <c r="W16" i="13"/>
  <c r="W8" i="13"/>
  <c r="T25" i="13"/>
  <c r="S9" i="13"/>
  <c r="W6" i="13"/>
  <c r="M7" i="13"/>
  <c r="S12" i="13"/>
  <c r="S5" i="13"/>
  <c r="X18" i="13"/>
  <c r="T19" i="13"/>
  <c r="M3" i="13"/>
  <c r="X25" i="13"/>
  <c r="Y22" i="13"/>
  <c r="M4" i="13"/>
  <c r="M21" i="13"/>
  <c r="X5" i="13"/>
  <c r="Y5" i="13"/>
  <c r="X24" i="13"/>
  <c r="W9" i="13"/>
  <c r="M9" i="13"/>
  <c r="Y15" i="13"/>
  <c r="S13" i="13"/>
  <c r="M18" i="13"/>
  <c r="W18" i="13"/>
  <c r="X19" i="13"/>
  <c r="M24" i="13"/>
  <c r="Y8" i="13"/>
  <c r="Y7" i="13"/>
  <c r="Y12" i="13"/>
  <c r="W4" i="13"/>
  <c r="T21" i="13"/>
  <c r="Y25" i="13"/>
  <c r="Y4" i="13"/>
  <c r="S21" i="13"/>
  <c r="S19" i="13"/>
  <c r="X3" i="13"/>
  <c r="Y24" i="13"/>
  <c r="M6" i="13"/>
  <c r="W12" i="13"/>
  <c r="T12" i="13"/>
  <c r="S10" i="13"/>
  <c r="W3" i="13"/>
  <c r="W25" i="13"/>
  <c r="T6" i="13"/>
  <c r="S15" i="13"/>
  <c r="W21" i="13"/>
  <c r="Y13" i="13"/>
  <c r="M5" i="13"/>
  <c r="M25" i="13"/>
  <c r="X9" i="13"/>
  <c r="W22" i="13"/>
  <c r="S6" i="13"/>
  <c r="M15" i="13"/>
  <c r="W7" i="13"/>
  <c r="T5" i="13"/>
  <c r="X10" i="13"/>
  <c r="T3" i="13"/>
  <c r="S8" i="13"/>
  <c r="S22" i="13"/>
  <c r="W5" i="13"/>
  <c r="T24" i="13"/>
  <c r="Y16" i="13"/>
  <c r="M8" i="13"/>
  <c r="S25" i="13"/>
  <c r="T10" i="13"/>
  <c r="S7" i="13"/>
  <c r="X21" i="13"/>
  <c r="Y18" i="13"/>
  <c r="M19" i="13"/>
  <c r="W24" i="13"/>
  <c r="X8" i="13"/>
  <c r="T22" i="13"/>
  <c r="Y6" i="13"/>
  <c r="X12" i="13"/>
  <c r="AI28" i="6"/>
  <c r="AQ21" i="6"/>
  <c r="BE21" i="1"/>
  <c r="U19" i="37" s="1"/>
  <c r="AH18" i="6"/>
  <c r="Q27" i="6"/>
  <c r="AC27" i="1"/>
  <c r="I25" i="37" s="1"/>
  <c r="AA27" i="1"/>
  <c r="AQ11" i="6"/>
  <c r="S14" i="1"/>
  <c r="I14" i="6" s="1"/>
  <c r="AI17" i="6"/>
  <c r="AR9" i="6"/>
  <c r="Q14" i="6"/>
  <c r="AC14" i="1"/>
  <c r="I12" i="37" s="1"/>
  <c r="AA14" i="1"/>
  <c r="AU20" i="1"/>
  <c r="Q18" i="37" s="1"/>
  <c r="AH20" i="6"/>
  <c r="AI22" i="6"/>
  <c r="AP18" i="6"/>
  <c r="BE18" i="1"/>
  <c r="U16" i="37" s="1"/>
  <c r="AP10" i="6"/>
  <c r="BE10" i="1"/>
  <c r="U8" i="37" s="1"/>
  <c r="AH27" i="6"/>
  <c r="AG11" i="6"/>
  <c r="AU11" i="1"/>
  <c r="Q9" i="37" s="1"/>
  <c r="AG24" i="6"/>
  <c r="AU24" i="1"/>
  <c r="Q22" i="37" s="1"/>
  <c r="AI16" i="6"/>
  <c r="S26" i="1"/>
  <c r="AI8" i="6"/>
  <c r="AG14" i="6"/>
  <c r="AU14" i="1"/>
  <c r="Q12" i="37" s="1"/>
  <c r="BE28" i="1"/>
  <c r="AP28" i="6"/>
  <c r="AI24" i="6"/>
  <c r="AI21" i="6"/>
  <c r="AG21" i="6"/>
  <c r="AU21" i="1"/>
  <c r="Q19" i="37" s="1"/>
  <c r="AI13" i="6"/>
  <c r="AQ5" i="6"/>
  <c r="AQ27" i="6"/>
  <c r="AR24" i="6"/>
  <c r="AI5" i="6"/>
  <c r="S36" i="34"/>
  <c r="H23" i="13"/>
  <c r="AH17" i="6"/>
  <c r="AH9" i="6"/>
  <c r="AP14" i="6"/>
  <c r="BE14" i="1"/>
  <c r="U12" i="37" s="1"/>
  <c r="AH14" i="6"/>
  <c r="AI23" i="6"/>
  <c r="BE15" i="1"/>
  <c r="U13" i="37" s="1"/>
  <c r="AP15" i="6"/>
  <c r="AU12" i="1"/>
  <c r="Q10" i="37" s="1"/>
  <c r="AG12" i="6"/>
  <c r="AP26" i="6"/>
  <c r="BE26" i="1"/>
  <c r="U24" i="37" s="1"/>
  <c r="AI20" i="6"/>
  <c r="AH8" i="6"/>
  <c r="S16" i="1"/>
  <c r="I16" i="6" s="1"/>
  <c r="AR25" i="6"/>
  <c r="AG25" i="6"/>
  <c r="AU25" i="1"/>
  <c r="AQ14" i="6"/>
  <c r="S6" i="1"/>
  <c r="I6" i="6" s="1"/>
  <c r="Q20" i="6"/>
  <c r="AC20" i="1"/>
  <c r="I18" i="37" s="1"/>
  <c r="AA20" i="1"/>
  <c r="AP20" i="6"/>
  <c r="BE20" i="1"/>
  <c r="U18" i="37" s="1"/>
  <c r="AI12" i="6"/>
  <c r="S22" i="1"/>
  <c r="I22" i="6" s="1"/>
  <c r="AC13" i="1"/>
  <c r="Q13" i="6"/>
  <c r="AA13" i="1"/>
  <c r="AU26" i="1"/>
  <c r="Q24" i="37" s="1"/>
  <c r="AG26" i="6"/>
  <c r="AP24" i="6"/>
  <c r="BE24" i="1"/>
  <c r="U22" i="37" s="1"/>
  <c r="AP16" i="6"/>
  <c r="BE16" i="1"/>
  <c r="AG8" i="6"/>
  <c r="AU8" i="1"/>
  <c r="Q6" i="37" s="1"/>
  <c r="Q17" i="6"/>
  <c r="AC17" i="1"/>
  <c r="I15" i="37" s="1"/>
  <c r="AA17" i="1"/>
  <c r="AP9" i="6"/>
  <c r="BE9" i="1"/>
  <c r="U7" i="37" s="1"/>
  <c r="AQ22" i="6"/>
  <c r="AP22" i="6"/>
  <c r="BE22" i="1"/>
  <c r="AH6" i="6"/>
  <c r="AH23" i="6"/>
  <c r="AI19" i="6"/>
  <c r="Q28" i="6"/>
  <c r="AA28" i="1"/>
  <c r="AC28" i="1"/>
  <c r="AQ18" i="34"/>
  <c r="AT7" i="1"/>
  <c r="AR5" i="6"/>
  <c r="AR27" i="6"/>
  <c r="AH16" i="6"/>
  <c r="S21" i="34"/>
  <c r="H8" i="13"/>
  <c r="AR6" i="6"/>
  <c r="AG7" i="6"/>
  <c r="AP12" i="6"/>
  <c r="BE12" i="1"/>
  <c r="U10" i="37" s="1"/>
  <c r="AI18" i="6"/>
  <c r="AP19" i="6"/>
  <c r="BE19" i="1"/>
  <c r="AR26" i="6"/>
  <c r="Q8" i="6"/>
  <c r="AA8" i="1"/>
  <c r="AC8" i="1"/>
  <c r="I6" i="37" s="1"/>
  <c r="S30" i="34"/>
  <c r="H17" i="13"/>
  <c r="Q23" i="6"/>
  <c r="AA23" i="1"/>
  <c r="AC23" i="1"/>
  <c r="I21" i="37" s="1"/>
  <c r="AQ7" i="6"/>
  <c r="AR7" i="6"/>
  <c r="AR20" i="6"/>
  <c r="AP5" i="6"/>
  <c r="BE5" i="1"/>
  <c r="U3" i="37" s="1"/>
  <c r="AQ10" i="6"/>
  <c r="AH24" i="6"/>
  <c r="Q16" i="6"/>
  <c r="AA16" i="1"/>
  <c r="AC16" i="1"/>
  <c r="AR8" i="6"/>
  <c r="AQ6" i="6"/>
  <c r="AU15" i="1"/>
  <c r="Q13" i="37" s="1"/>
  <c r="AG15" i="6"/>
  <c r="AI25" i="6"/>
  <c r="AI10" i="6"/>
  <c r="Q15" i="6"/>
  <c r="AC15" i="1"/>
  <c r="I13" i="37" s="1"/>
  <c r="AA15" i="1"/>
  <c r="Q26" i="6"/>
  <c r="AC26" i="1"/>
  <c r="I24" i="37" s="1"/>
  <c r="AA26" i="1"/>
  <c r="AR10" i="6"/>
  <c r="AH19" i="6"/>
  <c r="AI6" i="6"/>
  <c r="AQ28" i="6"/>
  <c r="Q25" i="6"/>
  <c r="AA25" i="1"/>
  <c r="AC25" i="1"/>
  <c r="P36" i="34"/>
  <c r="G23" i="13"/>
  <c r="AR14" i="6"/>
  <c r="AP6" i="6"/>
  <c r="BE6" i="1"/>
  <c r="U4" i="37" s="1"/>
  <c r="AH28" i="6"/>
  <c r="AQ12" i="6"/>
  <c r="AG20" i="6"/>
  <c r="AR13" i="6"/>
  <c r="AH13" i="6"/>
  <c r="AG10" i="6"/>
  <c r="AU10" i="1"/>
  <c r="Q8" i="37" s="1"/>
  <c r="AP8" i="6"/>
  <c r="BE8" i="1"/>
  <c r="U6" i="37" s="1"/>
  <c r="AP25" i="6"/>
  <c r="BE25" i="1"/>
  <c r="Q22" i="6"/>
  <c r="AC22" i="1"/>
  <c r="AA22" i="1"/>
  <c r="AG23" i="6"/>
  <c r="AU23" i="1"/>
  <c r="Q21" i="37" s="1"/>
  <c r="AQ20" i="6"/>
  <c r="S12" i="1"/>
  <c r="I12" i="6" s="1"/>
  <c r="AI9" i="6"/>
  <c r="AQ13" i="6"/>
  <c r="S9" i="1"/>
  <c r="I9" i="6" s="1"/>
  <c r="AH26" i="6"/>
  <c r="AR18" i="6"/>
  <c r="AC10" i="1"/>
  <c r="I8" i="37" s="1"/>
  <c r="Q10" i="6"/>
  <c r="AA10" i="1"/>
  <c r="AU27" i="1"/>
  <c r="Q25" i="37" s="1"/>
  <c r="AG27" i="6"/>
  <c r="S7" i="1"/>
  <c r="AR16" i="6"/>
  <c r="AQ16" i="6"/>
  <c r="AH12" i="6"/>
  <c r="S17" i="1"/>
  <c r="I17" i="6" s="1"/>
  <c r="AG22" i="6"/>
  <c r="AU22" i="1"/>
  <c r="AG28" i="6"/>
  <c r="AU28" i="1"/>
  <c r="S20" i="1"/>
  <c r="I20" i="6" s="1"/>
  <c r="AC21" i="1"/>
  <c r="I19" i="37" s="1"/>
  <c r="AA21" i="1"/>
  <c r="Q21" i="6"/>
  <c r="AP13" i="6"/>
  <c r="BE13" i="1"/>
  <c r="AQ26" i="6"/>
  <c r="AI26" i="6"/>
  <c r="Q18" i="6"/>
  <c r="AA18" i="1"/>
  <c r="AC18" i="1"/>
  <c r="I16" i="37" s="1"/>
  <c r="AR19" i="6"/>
  <c r="AP11" i="6"/>
  <c r="BE11" i="1"/>
  <c r="U9" i="37" s="1"/>
  <c r="AC11" i="1"/>
  <c r="I9" i="37" s="1"/>
  <c r="Q11" i="6"/>
  <c r="AA11" i="1"/>
  <c r="S24" i="1"/>
  <c r="I24" i="6" s="1"/>
  <c r="S8" i="1"/>
  <c r="AR17" i="6"/>
  <c r="AP23" i="6"/>
  <c r="BE23" i="1"/>
  <c r="U21" i="37" s="1"/>
  <c r="AR15" i="6"/>
  <c r="Q7" i="6"/>
  <c r="AC7" i="1"/>
  <c r="I5" i="37" s="1"/>
  <c r="AA7" i="1"/>
  <c r="AQ19" i="6"/>
  <c r="S11" i="1"/>
  <c r="I11" i="6" s="1"/>
  <c r="Q24" i="6"/>
  <c r="AC24" i="1"/>
  <c r="I22" i="37" s="1"/>
  <c r="AA24" i="1"/>
  <c r="AR12" i="6"/>
  <c r="S5" i="1"/>
  <c r="I5" i="6" s="1"/>
  <c r="S34" i="34"/>
  <c r="H21" i="13"/>
  <c r="S21" i="1"/>
  <c r="I21" i="6" s="1"/>
  <c r="AP17" i="6"/>
  <c r="BE17" i="1"/>
  <c r="U15" i="37" s="1"/>
  <c r="S24" i="34"/>
  <c r="H11" i="13"/>
  <c r="S27" i="1"/>
  <c r="AH7" i="6"/>
  <c r="AA12" i="1"/>
  <c r="AC12" i="1"/>
  <c r="I10" i="37" s="1"/>
  <c r="Q12" i="6"/>
  <c r="AH5" i="6"/>
  <c r="AI14" i="6"/>
  <c r="Q19" i="6"/>
  <c r="AC19" i="1"/>
  <c r="AA19" i="1"/>
  <c r="AG19" i="6"/>
  <c r="AU19" i="1"/>
  <c r="AR11" i="6"/>
  <c r="AQ17" i="6"/>
  <c r="Q9" i="6"/>
  <c r="AA9" i="1"/>
  <c r="AC9" i="1"/>
  <c r="I7" i="37" s="1"/>
  <c r="AG6" i="6"/>
  <c r="AU6" i="1"/>
  <c r="Q4" i="37" s="1"/>
  <c r="AP7" i="6"/>
  <c r="BE7" i="1"/>
  <c r="U5" i="37" s="1"/>
  <c r="AR28" i="6"/>
  <c r="AI27" i="6"/>
  <c r="S28" i="1"/>
  <c r="AH21" i="6"/>
  <c r="Q5" i="6"/>
  <c r="AA5" i="1"/>
  <c r="AC5" i="1"/>
  <c r="I3" i="37" s="1"/>
  <c r="AG18" i="6"/>
  <c r="AU18" i="1"/>
  <c r="Q16" i="37" s="1"/>
  <c r="AH10" i="6"/>
  <c r="S15" i="1"/>
  <c r="I15" i="6" s="1"/>
  <c r="AH11" i="6"/>
  <c r="AQ24" i="6"/>
  <c r="AR22" i="6"/>
  <c r="AH25" i="6"/>
  <c r="AG9" i="6"/>
  <c r="AU9" i="1"/>
  <c r="Q7" i="37" s="1"/>
  <c r="AH22" i="6"/>
  <c r="Q6" i="6"/>
  <c r="AA6" i="1"/>
  <c r="AC6" i="1"/>
  <c r="I4" i="37" s="1"/>
  <c r="AQ23" i="6"/>
  <c r="AI15" i="6"/>
  <c r="AI11" i="6"/>
  <c r="AR21" i="6"/>
  <c r="AG13" i="6"/>
  <c r="AU13" i="1"/>
  <c r="AG5" i="6"/>
  <c r="AU5" i="1"/>
  <c r="Q3" i="37" s="1"/>
  <c r="AP27" i="6"/>
  <c r="BE27" i="1"/>
  <c r="U25" i="37" s="1"/>
  <c r="AG16" i="6"/>
  <c r="AU16" i="1"/>
  <c r="AG17" i="6"/>
  <c r="AU17" i="1"/>
  <c r="Q15" i="37" s="1"/>
  <c r="S18" i="1"/>
  <c r="I18" i="6" s="1"/>
  <c r="E5" i="37" l="1"/>
  <c r="I7" i="6"/>
  <c r="E6" i="37"/>
  <c r="I8" i="6"/>
  <c r="E9" i="37"/>
  <c r="I9" i="13"/>
  <c r="N20" i="13"/>
  <c r="L20" i="13" s="1"/>
  <c r="I20" i="37"/>
  <c r="Z17" i="13"/>
  <c r="U17" i="37"/>
  <c r="V23" i="13"/>
  <c r="Q23" i="37"/>
  <c r="E24" i="37"/>
  <c r="I24" i="13"/>
  <c r="E12" i="37"/>
  <c r="I12" i="13"/>
  <c r="V11" i="13"/>
  <c r="Q11" i="37"/>
  <c r="E25" i="37"/>
  <c r="I25" i="13"/>
  <c r="E19" i="37"/>
  <c r="I19" i="13"/>
  <c r="E3" i="37"/>
  <c r="I3" i="13"/>
  <c r="E22" i="37"/>
  <c r="I22" i="13"/>
  <c r="V26" i="13"/>
  <c r="Q26" i="37"/>
  <c r="N14" i="13"/>
  <c r="L14" i="13" s="1"/>
  <c r="I14" i="37"/>
  <c r="N26" i="13"/>
  <c r="L26" i="13" s="1"/>
  <c r="I26" i="37"/>
  <c r="N11" i="13"/>
  <c r="L11" i="13" s="1"/>
  <c r="I11" i="37"/>
  <c r="E13" i="37"/>
  <c r="I13" i="13"/>
  <c r="E16" i="37"/>
  <c r="I16" i="13"/>
  <c r="N17" i="13"/>
  <c r="L17" i="13" s="1"/>
  <c r="I17" i="37"/>
  <c r="V20" i="13"/>
  <c r="Q20" i="37"/>
  <c r="E15" i="37"/>
  <c r="I15" i="13"/>
  <c r="E7" i="37"/>
  <c r="I7" i="13"/>
  <c r="E10" i="37"/>
  <c r="I10" i="13"/>
  <c r="Z23" i="13"/>
  <c r="U23" i="37"/>
  <c r="N23" i="13"/>
  <c r="L23" i="13" s="1"/>
  <c r="I23" i="37"/>
  <c r="AU7" i="1"/>
  <c r="Q5" i="37" s="1"/>
  <c r="P5" i="37"/>
  <c r="U5" i="13"/>
  <c r="E4" i="37"/>
  <c r="I4" i="13"/>
  <c r="E14" i="37"/>
  <c r="I14" i="13"/>
  <c r="Z26" i="13"/>
  <c r="U26" i="37"/>
  <c r="V14" i="13"/>
  <c r="Q14" i="37"/>
  <c r="E26" i="37"/>
  <c r="I26" i="13"/>
  <c r="V17" i="13"/>
  <c r="Q17" i="37"/>
  <c r="Z11" i="13"/>
  <c r="U11" i="37"/>
  <c r="E18" i="37"/>
  <c r="I18" i="13"/>
  <c r="Z20" i="13"/>
  <c r="U20" i="37"/>
  <c r="Z14" i="13"/>
  <c r="U14" i="37"/>
  <c r="E20" i="37"/>
  <c r="I20" i="13"/>
  <c r="I5" i="13"/>
  <c r="I6" i="13"/>
  <c r="Z25" i="13"/>
  <c r="V3" i="13"/>
  <c r="N4" i="13"/>
  <c r="L4" i="13" s="1"/>
  <c r="N19" i="13"/>
  <c r="L19" i="13" s="1"/>
  <c r="V25" i="13"/>
  <c r="V21" i="13"/>
  <c r="Z6" i="13"/>
  <c r="V8" i="13"/>
  <c r="Z4" i="13"/>
  <c r="N6" i="13"/>
  <c r="L6" i="13" s="1"/>
  <c r="Z18" i="13"/>
  <c r="N18" i="13"/>
  <c r="L18" i="13" s="1"/>
  <c r="F19" i="7"/>
  <c r="V19" i="13"/>
  <c r="V9" i="13"/>
  <c r="V18" i="13"/>
  <c r="V7" i="13"/>
  <c r="Z5" i="13"/>
  <c r="N10" i="13"/>
  <c r="L10" i="13" s="1"/>
  <c r="Z15" i="13"/>
  <c r="N9" i="13"/>
  <c r="L9" i="13" s="1"/>
  <c r="N16" i="13"/>
  <c r="L16" i="13" s="1"/>
  <c r="N8" i="13"/>
  <c r="L8" i="13" s="1"/>
  <c r="N24" i="13"/>
  <c r="L24" i="13" s="1"/>
  <c r="N13" i="13"/>
  <c r="L13" i="13" s="1"/>
  <c r="V13" i="13"/>
  <c r="N21" i="13"/>
  <c r="L21" i="13" s="1"/>
  <c r="Z10" i="13"/>
  <c r="V6" i="13"/>
  <c r="Z24" i="13"/>
  <c r="Z13" i="13"/>
  <c r="Z12" i="13"/>
  <c r="V22" i="13"/>
  <c r="Z16" i="13"/>
  <c r="N12" i="13"/>
  <c r="L12" i="13" s="1"/>
  <c r="V15" i="13"/>
  <c r="V16" i="13"/>
  <c r="N3" i="13"/>
  <c r="L3" i="13" s="1"/>
  <c r="V4" i="13"/>
  <c r="N7" i="13"/>
  <c r="L7" i="13" s="1"/>
  <c r="N22" i="13"/>
  <c r="L22" i="13" s="1"/>
  <c r="N5" i="13"/>
  <c r="L5" i="13" s="1"/>
  <c r="Z9" i="13"/>
  <c r="Z3" i="13"/>
  <c r="Z8" i="13"/>
  <c r="Z21" i="13"/>
  <c r="Z7" i="13"/>
  <c r="N15" i="13"/>
  <c r="L15" i="13" s="1"/>
  <c r="Z22" i="13"/>
  <c r="V24" i="13"/>
  <c r="V10" i="13"/>
  <c r="V12" i="13"/>
  <c r="N25" i="13"/>
  <c r="L25" i="13" s="1"/>
  <c r="Z19" i="13"/>
  <c r="S23" i="1"/>
  <c r="I23" i="6" s="1"/>
  <c r="S13" i="1"/>
  <c r="I13" i="6" s="1"/>
  <c r="S10" i="1"/>
  <c r="I10" i="6" s="1"/>
  <c r="T18" i="1"/>
  <c r="R6" i="6"/>
  <c r="D4" i="7"/>
  <c r="T15" i="1"/>
  <c r="D7" i="7"/>
  <c r="R9" i="6"/>
  <c r="R12" i="6"/>
  <c r="D10" i="7"/>
  <c r="AS17" i="6"/>
  <c r="G15" i="7"/>
  <c r="T5" i="1"/>
  <c r="R24" i="6"/>
  <c r="D22" i="7"/>
  <c r="T24" i="1"/>
  <c r="R11" i="6"/>
  <c r="D9" i="7"/>
  <c r="R18" i="6"/>
  <c r="D16" i="7"/>
  <c r="AS13" i="6"/>
  <c r="G11" i="7"/>
  <c r="AJ28" i="6"/>
  <c r="F26" i="7"/>
  <c r="AS25" i="6"/>
  <c r="G23" i="7"/>
  <c r="G6" i="7"/>
  <c r="AS8" i="6"/>
  <c r="AS6" i="6"/>
  <c r="G4" i="7"/>
  <c r="R25" i="6"/>
  <c r="D23" i="7"/>
  <c r="R26" i="6"/>
  <c r="D24" i="7"/>
  <c r="AJ15" i="6"/>
  <c r="F13" i="7"/>
  <c r="R8" i="6"/>
  <c r="D6" i="7"/>
  <c r="G10" i="7"/>
  <c r="AS12" i="6"/>
  <c r="AI7" i="6"/>
  <c r="G18" i="7"/>
  <c r="AS20" i="6"/>
  <c r="R20" i="6"/>
  <c r="D18" i="7"/>
  <c r="AS14" i="6"/>
  <c r="G12" i="7"/>
  <c r="F9" i="7"/>
  <c r="AJ11" i="6"/>
  <c r="G8" i="7"/>
  <c r="AS10" i="6"/>
  <c r="AJ16" i="6"/>
  <c r="F14" i="7"/>
  <c r="AS11" i="6"/>
  <c r="G9" i="7"/>
  <c r="R21" i="6"/>
  <c r="D19" i="7"/>
  <c r="T17" i="1"/>
  <c r="S25" i="1"/>
  <c r="I25" i="6" s="1"/>
  <c r="R23" i="6"/>
  <c r="D21" i="7"/>
  <c r="R28" i="6"/>
  <c r="D26" i="7"/>
  <c r="G22" i="7"/>
  <c r="AS24" i="6"/>
  <c r="S19" i="1"/>
  <c r="I19" i="6" s="1"/>
  <c r="T22" i="1"/>
  <c r="AJ25" i="6"/>
  <c r="F23" i="7"/>
  <c r="AJ12" i="6"/>
  <c r="F10" i="7"/>
  <c r="AJ21" i="6"/>
  <c r="AS28" i="6"/>
  <c r="G26" i="7"/>
  <c r="T26" i="1"/>
  <c r="F24" i="37" s="1"/>
  <c r="I26" i="6"/>
  <c r="R27" i="6"/>
  <c r="D25" i="7"/>
  <c r="AS27" i="6"/>
  <c r="G25" i="7"/>
  <c r="F11" i="7"/>
  <c r="AJ13" i="6"/>
  <c r="AS7" i="6"/>
  <c r="G5" i="7"/>
  <c r="F17" i="7"/>
  <c r="AJ19" i="6"/>
  <c r="T11" i="1"/>
  <c r="R7" i="6"/>
  <c r="D5" i="7"/>
  <c r="T8" i="1"/>
  <c r="T20" i="1"/>
  <c r="T7" i="1"/>
  <c r="AJ27" i="6"/>
  <c r="F25" i="7"/>
  <c r="R10" i="6"/>
  <c r="D8" i="7"/>
  <c r="T12" i="1"/>
  <c r="F21" i="7"/>
  <c r="AJ23" i="6"/>
  <c r="R22" i="6"/>
  <c r="D20" i="7"/>
  <c r="AJ10" i="6"/>
  <c r="F8" i="7"/>
  <c r="R16" i="6"/>
  <c r="D14" i="7"/>
  <c r="AS19" i="6"/>
  <c r="G17" i="7"/>
  <c r="AS16" i="6"/>
  <c r="G14" i="7"/>
  <c r="R13" i="6"/>
  <c r="D11" i="7"/>
  <c r="T6" i="1"/>
  <c r="T16" i="1"/>
  <c r="J16" i="6" s="1"/>
  <c r="G13" i="7"/>
  <c r="AS15" i="6"/>
  <c r="AJ20" i="6"/>
  <c r="F18" i="7"/>
  <c r="R14" i="6"/>
  <c r="D12" i="7"/>
  <c r="T14" i="1"/>
  <c r="F15" i="7"/>
  <c r="AJ17" i="6"/>
  <c r="AJ5" i="6"/>
  <c r="F3" i="7"/>
  <c r="F7" i="7"/>
  <c r="AJ9" i="6"/>
  <c r="AJ18" i="6"/>
  <c r="F16" i="7"/>
  <c r="D3" i="7"/>
  <c r="R5" i="6"/>
  <c r="T28" i="1"/>
  <c r="I28" i="6"/>
  <c r="AJ6" i="6"/>
  <c r="F4" i="7"/>
  <c r="R19" i="6"/>
  <c r="D17" i="7"/>
  <c r="T27" i="1"/>
  <c r="F25" i="37" s="1"/>
  <c r="I27" i="6"/>
  <c r="T21" i="1"/>
  <c r="AS23" i="6"/>
  <c r="G21" i="7"/>
  <c r="AJ22" i="6"/>
  <c r="F20" i="7"/>
  <c r="T9" i="1"/>
  <c r="R15" i="6"/>
  <c r="D13" i="7"/>
  <c r="AS5" i="6"/>
  <c r="G3" i="7"/>
  <c r="AS22" i="6"/>
  <c r="G20" i="7"/>
  <c r="G7" i="7"/>
  <c r="AS9" i="6"/>
  <c r="R17" i="6"/>
  <c r="D15" i="7"/>
  <c r="F6" i="7"/>
  <c r="AJ8" i="6"/>
  <c r="F24" i="7"/>
  <c r="AJ26" i="6"/>
  <c r="G24" i="7"/>
  <c r="AS26" i="6"/>
  <c r="F12" i="7"/>
  <c r="AJ14" i="6"/>
  <c r="AJ24" i="6"/>
  <c r="F22" i="7"/>
  <c r="AS18" i="6"/>
  <c r="G16" i="7"/>
  <c r="AS21" i="6"/>
  <c r="G19" i="7"/>
  <c r="A2" i="7"/>
  <c r="X4" i="5"/>
  <c r="Y4" i="5"/>
  <c r="Z4" i="5"/>
  <c r="AA4" i="5"/>
  <c r="AB4" i="5"/>
  <c r="AC4" i="5"/>
  <c r="AD4" i="5"/>
  <c r="AE4" i="5"/>
  <c r="AF4" i="5"/>
  <c r="AG4" i="5"/>
  <c r="F15" i="37" l="1"/>
  <c r="J17" i="6"/>
  <c r="F10" i="37"/>
  <c r="J12" i="6"/>
  <c r="F3" i="37"/>
  <c r="J5" i="6"/>
  <c r="F6" i="37"/>
  <c r="J8" i="6"/>
  <c r="F13" i="37"/>
  <c r="J15" i="6"/>
  <c r="F7" i="37"/>
  <c r="J9" i="6"/>
  <c r="F12" i="37"/>
  <c r="J14" i="6"/>
  <c r="F4" i="37"/>
  <c r="J6" i="6"/>
  <c r="F5" i="37"/>
  <c r="J7" i="6"/>
  <c r="F22" i="37"/>
  <c r="J24" i="6"/>
  <c r="F19" i="37"/>
  <c r="J21" i="6"/>
  <c r="F18" i="37"/>
  <c r="J20" i="6"/>
  <c r="F9" i="37"/>
  <c r="J11" i="6"/>
  <c r="F20" i="37"/>
  <c r="J22" i="6"/>
  <c r="F16" i="37"/>
  <c r="J18" i="6"/>
  <c r="F5" i="7"/>
  <c r="V5" i="13"/>
  <c r="AJ7" i="6"/>
  <c r="E17" i="37"/>
  <c r="I17" i="13"/>
  <c r="T13" i="1"/>
  <c r="E11" i="37"/>
  <c r="I11" i="13"/>
  <c r="T10" i="1"/>
  <c r="E8" i="37"/>
  <c r="I8" i="13"/>
  <c r="E21" i="37"/>
  <c r="I21" i="13"/>
  <c r="E23" i="37"/>
  <c r="I23" i="13"/>
  <c r="J14" i="13"/>
  <c r="F14" i="37"/>
  <c r="J26" i="13"/>
  <c r="F26" i="37"/>
  <c r="J4" i="13"/>
  <c r="C20" i="7"/>
  <c r="J20" i="13"/>
  <c r="J19" i="13"/>
  <c r="J12" i="13"/>
  <c r="J5" i="13"/>
  <c r="J24" i="13"/>
  <c r="J15" i="13"/>
  <c r="J7" i="13"/>
  <c r="J25" i="13"/>
  <c r="J18" i="13"/>
  <c r="J6" i="13"/>
  <c r="J9" i="13"/>
  <c r="J22" i="13"/>
  <c r="J3" i="13"/>
  <c r="J16" i="13"/>
  <c r="J10" i="13"/>
  <c r="J13" i="13"/>
  <c r="T23" i="1"/>
  <c r="BF6" i="1"/>
  <c r="C4" i="7"/>
  <c r="BF11" i="1"/>
  <c r="C9" i="7"/>
  <c r="T19" i="1"/>
  <c r="J19" i="6" s="1"/>
  <c r="T25" i="1"/>
  <c r="J25" i="6" s="1"/>
  <c r="BF9" i="1"/>
  <c r="C7" i="7"/>
  <c r="J27" i="6"/>
  <c r="BF27" i="1"/>
  <c r="C25" i="7"/>
  <c r="J28" i="6"/>
  <c r="BF28" i="1"/>
  <c r="H26" i="7" s="1"/>
  <c r="C26" i="7"/>
  <c r="BF12" i="1"/>
  <c r="C10" i="7"/>
  <c r="BF8" i="1"/>
  <c r="C6" i="7"/>
  <c r="BF22" i="1"/>
  <c r="H20" i="7" s="1"/>
  <c r="BF21" i="1"/>
  <c r="C19" i="7"/>
  <c r="BF7" i="1"/>
  <c r="C5" i="7"/>
  <c r="BF17" i="1"/>
  <c r="C15" i="7"/>
  <c r="BF5" i="1"/>
  <c r="C3" i="7"/>
  <c r="BF15" i="1"/>
  <c r="C13" i="7"/>
  <c r="BF14" i="1"/>
  <c r="C12" i="7"/>
  <c r="BF16" i="1"/>
  <c r="H14" i="7" s="1"/>
  <c r="C14" i="7"/>
  <c r="BF20" i="1"/>
  <c r="C18" i="7"/>
  <c r="J26" i="6"/>
  <c r="BF26" i="1"/>
  <c r="C24" i="7"/>
  <c r="BF24" i="1"/>
  <c r="C22" i="7"/>
  <c r="BF18" i="1"/>
  <c r="C16" i="7"/>
  <c r="V15" i="37" l="1"/>
  <c r="H15" i="7"/>
  <c r="V9" i="37"/>
  <c r="H9" i="7"/>
  <c r="V12" i="37"/>
  <c r="H12" i="7"/>
  <c r="V3" i="37"/>
  <c r="H3" i="7"/>
  <c r="V5" i="37"/>
  <c r="H5" i="7"/>
  <c r="V25" i="37"/>
  <c r="H25" i="7"/>
  <c r="V13" i="37"/>
  <c r="H13" i="7"/>
  <c r="V19" i="37"/>
  <c r="H19" i="7"/>
  <c r="V22" i="37"/>
  <c r="H22" i="7"/>
  <c r="V10" i="37"/>
  <c r="H10" i="7"/>
  <c r="V7" i="37"/>
  <c r="H7" i="7"/>
  <c r="V16" i="37"/>
  <c r="H16" i="7"/>
  <c r="V6" i="37"/>
  <c r="H6" i="7"/>
  <c r="V4" i="37"/>
  <c r="H4" i="7"/>
  <c r="V18" i="37"/>
  <c r="H18" i="7"/>
  <c r="V24" i="37"/>
  <c r="H24" i="7"/>
  <c r="F21" i="37"/>
  <c r="J23" i="6"/>
  <c r="J11" i="13"/>
  <c r="J13" i="6"/>
  <c r="F8" i="37"/>
  <c r="J10" i="6"/>
  <c r="C8" i="7"/>
  <c r="BF10" i="1"/>
  <c r="C11" i="7"/>
  <c r="BF13" i="1"/>
  <c r="F11" i="37"/>
  <c r="J8" i="13"/>
  <c r="AA26" i="13"/>
  <c r="V26" i="37"/>
  <c r="J17" i="13"/>
  <c r="F17" i="37"/>
  <c r="AA14" i="13"/>
  <c r="V14" i="37"/>
  <c r="AA20" i="13"/>
  <c r="V20" i="37"/>
  <c r="J23" i="13"/>
  <c r="F23" i="37"/>
  <c r="AA16" i="13"/>
  <c r="AA22" i="13"/>
  <c r="AA12" i="13"/>
  <c r="AA13" i="13"/>
  <c r="AA3" i="13"/>
  <c r="AA5" i="13"/>
  <c r="AA19" i="13"/>
  <c r="AA24" i="13"/>
  <c r="AA7" i="13"/>
  <c r="AA9" i="13"/>
  <c r="AA18" i="13"/>
  <c r="AA15" i="13"/>
  <c r="AA6" i="13"/>
  <c r="AA25" i="13"/>
  <c r="J21" i="13"/>
  <c r="AA10" i="13"/>
  <c r="AA4" i="13"/>
  <c r="BF23" i="1"/>
  <c r="C21" i="7"/>
  <c r="AZ14" i="6"/>
  <c r="AZ12" i="6"/>
  <c r="AZ27" i="6"/>
  <c r="BF25" i="1"/>
  <c r="H23" i="7" s="1"/>
  <c r="C23" i="7"/>
  <c r="AZ18" i="6"/>
  <c r="AZ16" i="6"/>
  <c r="AZ9" i="6"/>
  <c r="AZ11" i="6"/>
  <c r="AZ24" i="6"/>
  <c r="AZ26" i="6"/>
  <c r="AZ20" i="6"/>
  <c r="AZ7" i="6"/>
  <c r="AZ22" i="6"/>
  <c r="AZ28" i="6"/>
  <c r="BF19" i="1"/>
  <c r="H17" i="7" s="1"/>
  <c r="C17" i="7"/>
  <c r="AZ6" i="6"/>
  <c r="AZ15" i="6"/>
  <c r="AZ5" i="6"/>
  <c r="AZ17" i="6"/>
  <c r="AZ21" i="6"/>
  <c r="AZ8" i="6"/>
  <c r="V21" i="37" l="1"/>
  <c r="H21" i="7"/>
  <c r="V8" i="37"/>
  <c r="H8" i="7"/>
  <c r="AA11" i="13"/>
  <c r="H11" i="7"/>
  <c r="AZ10" i="6"/>
  <c r="AA8" i="13"/>
  <c r="AZ13" i="6"/>
  <c r="V11" i="37"/>
  <c r="AA17" i="13"/>
  <c r="V17" i="37"/>
  <c r="AA23" i="13"/>
  <c r="V23" i="37"/>
  <c r="AZ23" i="6"/>
  <c r="AA21" i="13"/>
  <c r="AZ19" i="6"/>
  <c r="AZ25" i="6"/>
  <c r="X2" i="5"/>
  <c r="Y2" i="5"/>
  <c r="AA2" i="5"/>
  <c r="AC2" i="5"/>
  <c r="AD2" i="5"/>
  <c r="AE2" i="5"/>
  <c r="AF2" i="5"/>
  <c r="AG2" i="5"/>
  <c r="X3" i="5"/>
  <c r="Y3" i="5"/>
  <c r="Z3" i="5"/>
  <c r="AA3" i="5"/>
  <c r="AB3" i="5"/>
  <c r="AC3" i="5"/>
  <c r="AD3" i="5"/>
  <c r="AE3" i="5"/>
  <c r="AF3" i="5"/>
  <c r="AG3" i="5"/>
  <c r="B25" i="13" l="1"/>
  <c r="B21" i="13"/>
  <c r="B18" i="13"/>
  <c r="B14" i="13"/>
  <c r="B16" i="13"/>
  <c r="B26" i="13"/>
  <c r="B23" i="13"/>
  <c r="B22" i="13"/>
  <c r="B20" i="13"/>
  <c r="B17" i="13"/>
  <c r="B15" i="13"/>
  <c r="B24" i="13"/>
  <c r="B19" i="13"/>
  <c r="B11" i="13" l="1"/>
  <c r="B12" i="13"/>
  <c r="B13" i="13"/>
  <c r="B10" i="13" l="1"/>
  <c r="B6" i="13"/>
  <c r="B9" i="13"/>
  <c r="B5" i="13"/>
  <c r="B8" i="13"/>
  <c r="B4" i="13"/>
  <c r="B7" i="13"/>
  <c r="B3" i="13"/>
  <c r="AZ4" i="1"/>
  <c r="AX4" i="1"/>
  <c r="AV4" i="1"/>
  <c r="AQ4" i="1"/>
  <c r="AP4" i="1"/>
  <c r="AN4" i="1"/>
  <c r="AL4" i="1"/>
  <c r="AG4" i="1"/>
  <c r="AF4" i="1"/>
  <c r="AI4" i="1"/>
  <c r="K2" i="37" s="1"/>
  <c r="AH4" i="1"/>
  <c r="J2" i="37" s="1"/>
  <c r="X4" i="1"/>
  <c r="Z4" i="1"/>
  <c r="G2" i="37" s="1"/>
  <c r="L4" i="1"/>
  <c r="K4" i="1"/>
  <c r="J4" i="1"/>
  <c r="I4" i="1"/>
  <c r="C4" i="1"/>
  <c r="AY4" i="1" s="1"/>
  <c r="J102" i="37" l="1"/>
  <c r="K102" i="37"/>
  <c r="G102" i="37"/>
  <c r="P4" i="1"/>
  <c r="O4" i="1"/>
  <c r="G2" i="13" s="1"/>
  <c r="Y4" i="6"/>
  <c r="R4" i="1"/>
  <c r="H2" i="13"/>
  <c r="C2" i="13"/>
  <c r="AJ4" i="1"/>
  <c r="L2" i="37" s="1"/>
  <c r="AT4" i="1"/>
  <c r="P2" i="37" s="1"/>
  <c r="BC4" i="1"/>
  <c r="S2" i="37" s="1"/>
  <c r="Y4" i="1"/>
  <c r="AB4" i="1" s="1"/>
  <c r="H2" i="37" s="1"/>
  <c r="AO4" i="1"/>
  <c r="AS4" i="1" s="1"/>
  <c r="O2" i="37" s="1"/>
  <c r="AW4" i="1"/>
  <c r="BB4" i="1" s="1"/>
  <c r="R2" i="37" s="1"/>
  <c r="BA4" i="1"/>
  <c r="BD4" i="1" s="1"/>
  <c r="T2" i="37" s="1"/>
  <c r="AM4" i="1"/>
  <c r="AR4" i="1" s="1"/>
  <c r="N2" i="37" s="1"/>
  <c r="Y117" i="6" l="1"/>
  <c r="Y116" i="6"/>
  <c r="Y115" i="6"/>
  <c r="Y114" i="6"/>
  <c r="Y118" i="6"/>
  <c r="P102" i="37"/>
  <c r="L102" i="37"/>
  <c r="O102" i="37"/>
  <c r="H102" i="37"/>
  <c r="T102" i="37"/>
  <c r="S102" i="37"/>
  <c r="R102" i="37"/>
  <c r="N102" i="37"/>
  <c r="D2" i="37"/>
  <c r="H4" i="6"/>
  <c r="Y104" i="6"/>
  <c r="D2" i="13"/>
  <c r="AK4" i="1"/>
  <c r="M2" i="37" s="1"/>
  <c r="S4" i="1"/>
  <c r="Q4" i="1"/>
  <c r="G4" i="6" s="1"/>
  <c r="BE4" i="1"/>
  <c r="U2" i="37" s="1"/>
  <c r="AA4" i="1"/>
  <c r="AC4" i="1"/>
  <c r="I2" i="37" s="1"/>
  <c r="AU4" i="1"/>
  <c r="Q2" i="37" s="1"/>
  <c r="H118" i="6" l="1"/>
  <c r="H116" i="6"/>
  <c r="H114" i="6"/>
  <c r="H117" i="6"/>
  <c r="H115" i="6"/>
  <c r="G115" i="6"/>
  <c r="G118" i="6"/>
  <c r="G116" i="6"/>
  <c r="G114" i="6"/>
  <c r="G117" i="6"/>
  <c r="E2" i="37"/>
  <c r="I4" i="6"/>
  <c r="Q102" i="37"/>
  <c r="U102" i="37"/>
  <c r="I102" i="37"/>
  <c r="M102" i="37"/>
  <c r="D102" i="37"/>
  <c r="AA4" i="6"/>
  <c r="C2" i="37"/>
  <c r="T4" i="1"/>
  <c r="AA118" i="6" l="1"/>
  <c r="AA114" i="6"/>
  <c r="AA115" i="6"/>
  <c r="AA116" i="6"/>
  <c r="AA117" i="6"/>
  <c r="I118" i="6"/>
  <c r="I117" i="6"/>
  <c r="I116" i="6"/>
  <c r="I115" i="6"/>
  <c r="I114" i="6"/>
  <c r="E102" i="37"/>
  <c r="F2" i="37"/>
  <c r="J4" i="6"/>
  <c r="C102" i="37"/>
  <c r="AC4" i="6"/>
  <c r="AA104" i="6"/>
  <c r="AC87" i="6"/>
  <c r="AC47" i="6"/>
  <c r="AC44" i="6"/>
  <c r="AC33" i="6"/>
  <c r="AC50" i="6"/>
  <c r="AC88" i="6"/>
  <c r="AC64" i="6"/>
  <c r="AC32" i="6"/>
  <c r="AC91" i="6"/>
  <c r="AC62" i="6"/>
  <c r="AC42" i="6"/>
  <c r="AC43" i="6"/>
  <c r="AC48" i="6"/>
  <c r="AC80" i="6"/>
  <c r="AC95" i="6"/>
  <c r="AC37" i="6"/>
  <c r="AC96" i="6"/>
  <c r="AC102" i="6"/>
  <c r="AC51" i="6"/>
  <c r="AC39" i="6"/>
  <c r="AC31" i="6"/>
  <c r="AC30" i="6"/>
  <c r="AC36" i="6"/>
  <c r="AC56" i="6"/>
  <c r="AC69" i="6"/>
  <c r="AC57" i="6"/>
  <c r="AC74" i="6"/>
  <c r="AC29" i="6"/>
  <c r="AC81" i="6"/>
  <c r="AC35" i="6"/>
  <c r="AC66" i="6"/>
  <c r="AC63" i="6"/>
  <c r="AC34" i="6"/>
  <c r="AC84" i="6"/>
  <c r="AC68" i="6"/>
  <c r="AC75" i="6"/>
  <c r="AC90" i="6"/>
  <c r="AC59" i="6"/>
  <c r="AC72" i="6"/>
  <c r="AC38" i="6"/>
  <c r="AC86" i="6"/>
  <c r="AC40" i="6"/>
  <c r="AC58" i="6"/>
  <c r="AC89" i="6"/>
  <c r="AC53" i="6"/>
  <c r="AC49" i="6"/>
  <c r="AC41" i="6"/>
  <c r="AC65" i="6"/>
  <c r="AC55" i="6"/>
  <c r="AC92" i="6"/>
  <c r="AC78" i="6"/>
  <c r="AC61" i="6"/>
  <c r="AC100" i="6"/>
  <c r="AC52" i="6"/>
  <c r="AC97" i="6"/>
  <c r="AC67" i="6"/>
  <c r="AC77" i="6"/>
  <c r="AC79" i="6"/>
  <c r="AC85" i="6"/>
  <c r="AC82" i="6"/>
  <c r="AC93" i="6"/>
  <c r="AC76" i="6"/>
  <c r="AC103" i="6"/>
  <c r="AC94" i="6"/>
  <c r="AC45" i="6"/>
  <c r="AC54" i="6"/>
  <c r="AC83" i="6"/>
  <c r="AC46" i="6"/>
  <c r="AC101" i="6"/>
  <c r="AC73" i="6"/>
  <c r="AC98" i="6"/>
  <c r="AC99" i="6"/>
  <c r="AC60" i="6"/>
  <c r="AC70" i="6"/>
  <c r="AC71" i="6"/>
  <c r="AC17" i="6"/>
  <c r="AC13" i="6"/>
  <c r="AC23" i="6"/>
  <c r="AC24" i="6"/>
  <c r="AC12" i="6"/>
  <c r="AC18" i="6"/>
  <c r="AC5" i="6"/>
  <c r="AC27" i="6"/>
  <c r="AC8" i="6"/>
  <c r="AC28" i="6"/>
  <c r="AC10" i="6"/>
  <c r="AC9" i="6"/>
  <c r="AC6" i="6"/>
  <c r="AC19" i="6"/>
  <c r="AC26" i="6"/>
  <c r="AC25" i="6"/>
  <c r="AC21" i="6"/>
  <c r="AC14" i="6"/>
  <c r="AC22" i="6"/>
  <c r="AC15" i="6"/>
  <c r="AC11" i="6"/>
  <c r="AC16" i="6"/>
  <c r="AC20" i="6"/>
  <c r="AC7" i="6"/>
  <c r="BF4" i="1"/>
  <c r="AB15" i="34"/>
  <c r="J118" i="6" l="1"/>
  <c r="J117" i="6"/>
  <c r="J116" i="6"/>
  <c r="J115" i="6"/>
  <c r="J114" i="6"/>
  <c r="F102" i="37"/>
  <c r="AD22" i="6"/>
  <c r="AB22" i="6" s="1"/>
  <c r="AD7" i="6"/>
  <c r="AB7" i="6" s="1"/>
  <c r="AD20" i="6"/>
  <c r="AB20" i="6" s="1"/>
  <c r="AD10" i="6"/>
  <c r="AB10" i="6" s="1"/>
  <c r="AD5" i="6"/>
  <c r="AB5" i="6" s="1"/>
  <c r="AD23" i="6"/>
  <c r="AB23" i="6" s="1"/>
  <c r="AD77" i="6"/>
  <c r="AB77" i="6" s="1"/>
  <c r="AD67" i="6"/>
  <c r="AB67" i="6" s="1"/>
  <c r="AD92" i="6"/>
  <c r="AB92" i="6" s="1"/>
  <c r="AD65" i="6"/>
  <c r="AB65" i="6" s="1"/>
  <c r="AD49" i="6"/>
  <c r="AB49" i="6" s="1"/>
  <c r="AD89" i="6"/>
  <c r="AB89" i="6" s="1"/>
  <c r="AD68" i="6"/>
  <c r="AB68" i="6" s="1"/>
  <c r="AD81" i="6"/>
  <c r="AB81" i="6" s="1"/>
  <c r="AD30" i="6"/>
  <c r="AB30" i="6" s="1"/>
  <c r="AD95" i="6"/>
  <c r="AB95" i="6" s="1"/>
  <c r="AD62" i="6"/>
  <c r="AB62" i="6" s="1"/>
  <c r="AD50" i="6"/>
  <c r="AB50" i="6" s="1"/>
  <c r="AD33" i="6"/>
  <c r="AB33" i="6" s="1"/>
  <c r="AD44" i="6"/>
  <c r="AB44" i="6" s="1"/>
  <c r="AD16" i="6"/>
  <c r="AB16" i="6" s="1"/>
  <c r="AD14" i="6"/>
  <c r="AB14" i="6" s="1"/>
  <c r="AD19" i="6"/>
  <c r="AB19" i="6" s="1"/>
  <c r="AD28" i="6"/>
  <c r="AB28" i="6" s="1"/>
  <c r="AD18" i="6"/>
  <c r="AB18" i="6" s="1"/>
  <c r="AD13" i="6"/>
  <c r="AB13" i="6" s="1"/>
  <c r="AD70" i="6"/>
  <c r="AB70" i="6" s="1"/>
  <c r="AD101" i="6"/>
  <c r="AB101" i="6" s="1"/>
  <c r="AD46" i="6"/>
  <c r="AB46" i="6" s="1"/>
  <c r="AD83" i="6"/>
  <c r="AB83" i="6" s="1"/>
  <c r="AD54" i="6"/>
  <c r="AB54" i="6" s="1"/>
  <c r="AD82" i="6"/>
  <c r="AB82" i="6" s="1"/>
  <c r="AD97" i="6"/>
  <c r="AB97" i="6" s="1"/>
  <c r="AD52" i="6"/>
  <c r="AB52" i="6" s="1"/>
  <c r="AD58" i="6"/>
  <c r="AB58" i="6" s="1"/>
  <c r="AD40" i="6"/>
  <c r="AB40" i="6" s="1"/>
  <c r="AD86" i="6"/>
  <c r="AB86" i="6" s="1"/>
  <c r="AD59" i="6"/>
  <c r="AB59" i="6" s="1"/>
  <c r="AD84" i="6"/>
  <c r="AB84" i="6" s="1"/>
  <c r="AD35" i="6"/>
  <c r="AB35" i="6" s="1"/>
  <c r="AD69" i="6"/>
  <c r="AB69" i="6" s="1"/>
  <c r="AD31" i="6"/>
  <c r="AB31" i="6" s="1"/>
  <c r="AD96" i="6"/>
  <c r="AB96" i="6" s="1"/>
  <c r="AD64" i="6"/>
  <c r="AB64" i="6" s="1"/>
  <c r="AD88" i="6"/>
  <c r="AB88" i="6" s="1"/>
  <c r="AD25" i="6"/>
  <c r="AB25" i="6" s="1"/>
  <c r="AD26" i="6"/>
  <c r="AB26" i="6" s="1"/>
  <c r="AD11" i="6"/>
  <c r="AB11" i="6" s="1"/>
  <c r="AD21" i="6"/>
  <c r="AB21" i="6" s="1"/>
  <c r="AD6" i="6"/>
  <c r="AB6" i="6" s="1"/>
  <c r="AD8" i="6"/>
  <c r="AB8" i="6" s="1"/>
  <c r="AD12" i="6"/>
  <c r="AB12" i="6" s="1"/>
  <c r="AD17" i="6"/>
  <c r="AB17" i="6" s="1"/>
  <c r="AD73" i="6"/>
  <c r="AB73" i="6" s="1"/>
  <c r="AD94" i="6"/>
  <c r="AB94" i="6" s="1"/>
  <c r="AD93" i="6"/>
  <c r="AB93" i="6" s="1"/>
  <c r="AD61" i="6"/>
  <c r="AB61" i="6" s="1"/>
  <c r="AD55" i="6"/>
  <c r="AB55" i="6" s="1"/>
  <c r="AD38" i="6"/>
  <c r="AB38" i="6" s="1"/>
  <c r="AD90" i="6"/>
  <c r="AB90" i="6" s="1"/>
  <c r="AD75" i="6"/>
  <c r="AB75" i="6" s="1"/>
  <c r="AD34" i="6"/>
  <c r="AB34" i="6" s="1"/>
  <c r="AD63" i="6"/>
  <c r="AB63" i="6" s="1"/>
  <c r="AD74" i="6"/>
  <c r="AB74" i="6" s="1"/>
  <c r="AD36" i="6"/>
  <c r="AB36" i="6" s="1"/>
  <c r="AD39" i="6"/>
  <c r="AB39" i="6" s="1"/>
  <c r="AD102" i="6"/>
  <c r="AB102" i="6" s="1"/>
  <c r="AD37" i="6"/>
  <c r="AB37" i="6" s="1"/>
  <c r="AD48" i="6"/>
  <c r="AB48" i="6" s="1"/>
  <c r="AD43" i="6"/>
  <c r="AB43" i="6" s="1"/>
  <c r="AD15" i="6"/>
  <c r="AB15" i="6" s="1"/>
  <c r="AD9" i="6"/>
  <c r="AB9" i="6" s="1"/>
  <c r="AD27" i="6"/>
  <c r="AB27" i="6" s="1"/>
  <c r="AD24" i="6"/>
  <c r="AB24" i="6" s="1"/>
  <c r="AD71" i="6"/>
  <c r="AB71" i="6" s="1"/>
  <c r="AD60" i="6"/>
  <c r="AB60" i="6" s="1"/>
  <c r="AD99" i="6"/>
  <c r="AB99" i="6" s="1"/>
  <c r="AD98" i="6"/>
  <c r="AB98" i="6" s="1"/>
  <c r="AD45" i="6"/>
  <c r="AB45" i="6" s="1"/>
  <c r="AD103" i="6"/>
  <c r="AB103" i="6" s="1"/>
  <c r="AD76" i="6"/>
  <c r="AB76" i="6" s="1"/>
  <c r="AD85" i="6"/>
  <c r="AB85" i="6" s="1"/>
  <c r="AD79" i="6"/>
  <c r="AB79" i="6" s="1"/>
  <c r="AD100" i="6"/>
  <c r="AB100" i="6" s="1"/>
  <c r="AD78" i="6"/>
  <c r="AB78" i="6" s="1"/>
  <c r="AD41" i="6"/>
  <c r="AB41" i="6" s="1"/>
  <c r="AD53" i="6"/>
  <c r="AB53" i="6" s="1"/>
  <c r="AD72" i="6"/>
  <c r="AB72" i="6" s="1"/>
  <c r="AD66" i="6"/>
  <c r="AB66" i="6" s="1"/>
  <c r="AD29" i="6"/>
  <c r="AB29" i="6" s="1"/>
  <c r="AD57" i="6"/>
  <c r="AB57" i="6" s="1"/>
  <c r="AD56" i="6"/>
  <c r="AB56" i="6" s="1"/>
  <c r="AD51" i="6"/>
  <c r="AB51" i="6" s="1"/>
  <c r="AD80" i="6"/>
  <c r="AB80" i="6" s="1"/>
  <c r="AD42" i="6"/>
  <c r="AB42" i="6" s="1"/>
  <c r="AD91" i="6"/>
  <c r="AB91" i="6" s="1"/>
  <c r="AD32" i="6"/>
  <c r="AB32" i="6" s="1"/>
  <c r="AD47" i="6"/>
  <c r="AB47" i="6" s="1"/>
  <c r="AD87" i="6"/>
  <c r="AB87" i="6" s="1"/>
  <c r="AD4" i="6"/>
  <c r="V2" i="37"/>
  <c r="C15" i="34"/>
  <c r="AE15" i="34"/>
  <c r="V15" i="34"/>
  <c r="V102" i="37" l="1"/>
  <c r="AA15" i="34"/>
  <c r="AC15" i="34"/>
  <c r="AD15" i="34"/>
  <c r="AF15" i="34"/>
  <c r="U15" i="34"/>
  <c r="W15" i="34"/>
  <c r="K15" i="34" l="1"/>
  <c r="J15" i="34"/>
  <c r="H15" i="34"/>
  <c r="G15" i="34"/>
  <c r="M15" i="34"/>
  <c r="L15" i="34" l="1"/>
  <c r="N15" i="34"/>
  <c r="E2" i="13" l="1"/>
  <c r="AZ15" i="34" l="1"/>
  <c r="AW15" i="34"/>
  <c r="AT15" i="34"/>
  <c r="AR15" i="34" l="1"/>
  <c r="Y15" i="34" l="1"/>
  <c r="AK15" i="34"/>
  <c r="AN15" i="34"/>
  <c r="Q15" i="34"/>
  <c r="P15" i="34"/>
  <c r="T15" i="34"/>
  <c r="S15" i="34"/>
  <c r="G104" i="6"/>
  <c r="AH15" i="34" l="1"/>
  <c r="AI15" i="34"/>
  <c r="AQ15" i="34"/>
  <c r="A4" i="12"/>
  <c r="E4" i="12"/>
  <c r="E104" i="12" s="1"/>
  <c r="F104" i="12" s="1"/>
  <c r="X4" i="6"/>
  <c r="O2" i="13"/>
  <c r="P4" i="6"/>
  <c r="K2" i="13"/>
  <c r="P2" i="13"/>
  <c r="D4" i="6"/>
  <c r="AY4" i="6"/>
  <c r="AX4" i="6"/>
  <c r="BA15" i="34"/>
  <c r="AU15" i="34"/>
  <c r="AX15" i="34"/>
  <c r="AL15" i="34"/>
  <c r="Z15" i="34"/>
  <c r="P116" i="6" l="1"/>
  <c r="P115" i="6"/>
  <c r="P117" i="6"/>
  <c r="P118" i="6"/>
  <c r="P114" i="6"/>
  <c r="X115" i="6"/>
  <c r="X114" i="6"/>
  <c r="X116" i="6"/>
  <c r="X117" i="6"/>
  <c r="X118" i="6"/>
  <c r="X104" i="6"/>
  <c r="P104" i="6"/>
  <c r="D15" i="34"/>
  <c r="AO15" i="34"/>
  <c r="F4" i="12"/>
  <c r="E15" i="34" s="1"/>
  <c r="U2" i="13"/>
  <c r="Q2" i="13"/>
  <c r="I2" i="13"/>
  <c r="AI4" i="6"/>
  <c r="H104" i="6"/>
  <c r="F2" i="13"/>
  <c r="N4" i="6"/>
  <c r="AE4" i="6"/>
  <c r="V4" i="6"/>
  <c r="O4" i="6"/>
  <c r="AF4" i="6"/>
  <c r="W4" i="6"/>
  <c r="AO4" i="6"/>
  <c r="Z4" i="6"/>
  <c r="I104" i="6"/>
  <c r="Z117" i="6" l="1"/>
  <c r="Z115" i="6"/>
  <c r="Z116" i="6"/>
  <c r="Z118" i="6"/>
  <c r="Z114" i="6"/>
  <c r="AI104" i="6"/>
  <c r="AI118" i="6"/>
  <c r="AI116" i="6"/>
  <c r="AI114" i="6"/>
  <c r="AI117" i="6"/>
  <c r="AI115" i="6"/>
  <c r="Z104" i="6"/>
  <c r="Y2" i="13"/>
  <c r="X2" i="13"/>
  <c r="W2" i="13"/>
  <c r="S2" i="13"/>
  <c r="R2" i="13"/>
  <c r="J2" i="13"/>
  <c r="Q4" i="6"/>
  <c r="M2" i="13"/>
  <c r="AR4" i="6"/>
  <c r="AG4" i="6"/>
  <c r="AP4" i="6"/>
  <c r="T2" i="13"/>
  <c r="AH4" i="6"/>
  <c r="AQ4" i="6"/>
  <c r="C2" i="7"/>
  <c r="E2" i="7"/>
  <c r="AQ104" i="6" l="1"/>
  <c r="AQ118" i="6"/>
  <c r="AQ117" i="6"/>
  <c r="AQ116" i="6"/>
  <c r="AQ115" i="6"/>
  <c r="AQ114" i="6"/>
  <c r="AP104" i="6"/>
  <c r="AP118" i="6"/>
  <c r="AP117" i="6"/>
  <c r="AP116" i="6"/>
  <c r="AP115" i="6"/>
  <c r="AP114" i="6"/>
  <c r="Q117" i="6"/>
  <c r="Q116" i="6"/>
  <c r="Q118" i="6"/>
  <c r="Q114" i="6"/>
  <c r="Q115" i="6"/>
  <c r="AG104" i="6"/>
  <c r="AG118" i="6"/>
  <c r="AG117" i="6"/>
  <c r="AG116" i="6"/>
  <c r="AG115" i="6"/>
  <c r="AG114" i="6"/>
  <c r="AH104" i="6"/>
  <c r="AH118" i="6"/>
  <c r="AH117" i="6"/>
  <c r="AH116" i="6"/>
  <c r="AH115" i="6"/>
  <c r="AH114" i="6"/>
  <c r="AR104" i="6"/>
  <c r="AR117" i="6"/>
  <c r="AR115" i="6"/>
  <c r="AR118" i="6"/>
  <c r="AR116" i="6"/>
  <c r="AR114" i="6"/>
  <c r="E102" i="7"/>
  <c r="E118" i="7"/>
  <c r="E116" i="7"/>
  <c r="E114" i="7"/>
  <c r="E117" i="7"/>
  <c r="E115" i="7"/>
  <c r="C102" i="7"/>
  <c r="C117" i="7"/>
  <c r="C115" i="7"/>
  <c r="C114" i="7"/>
  <c r="C118" i="7"/>
  <c r="C116" i="7"/>
  <c r="Q104" i="6"/>
  <c r="L101" i="6"/>
  <c r="L97" i="6"/>
  <c r="L93" i="6"/>
  <c r="L89" i="6"/>
  <c r="L85" i="6"/>
  <c r="L81" i="6"/>
  <c r="L77" i="6"/>
  <c r="L73" i="6"/>
  <c r="L69" i="6"/>
  <c r="L65" i="6"/>
  <c r="L61" i="6"/>
  <c r="L57" i="6"/>
  <c r="L53" i="6"/>
  <c r="L49" i="6"/>
  <c r="L45" i="6"/>
  <c r="L41" i="6"/>
  <c r="L37" i="6"/>
  <c r="L33" i="6"/>
  <c r="L29" i="6"/>
  <c r="L25" i="6"/>
  <c r="L21" i="6"/>
  <c r="L17" i="6"/>
  <c r="L13" i="6"/>
  <c r="L9" i="6"/>
  <c r="L5" i="6"/>
  <c r="J104" i="6"/>
  <c r="L103" i="6"/>
  <c r="L99" i="6"/>
  <c r="L95" i="6"/>
  <c r="L91" i="6"/>
  <c r="L87" i="6"/>
  <c r="L83" i="6"/>
  <c r="L79" i="6"/>
  <c r="L75" i="6"/>
  <c r="L71" i="6"/>
  <c r="L67" i="6"/>
  <c r="L63" i="6"/>
  <c r="L59" i="6"/>
  <c r="L55" i="6"/>
  <c r="L51" i="6"/>
  <c r="L47" i="6"/>
  <c r="L43" i="6"/>
  <c r="L39" i="6"/>
  <c r="L35" i="6"/>
  <c r="L31" i="6"/>
  <c r="L27" i="6"/>
  <c r="L23" i="6"/>
  <c r="L19" i="6"/>
  <c r="L15" i="6"/>
  <c r="L11" i="6"/>
  <c r="L7" i="6"/>
  <c r="L98" i="6"/>
  <c r="L90" i="6"/>
  <c r="L82" i="6"/>
  <c r="L74" i="6"/>
  <c r="L66" i="6"/>
  <c r="L58" i="6"/>
  <c r="L50" i="6"/>
  <c r="L42" i="6"/>
  <c r="L30" i="6"/>
  <c r="L22" i="6"/>
  <c r="L14" i="6"/>
  <c r="L6" i="6"/>
  <c r="L92" i="6"/>
  <c r="L76" i="6"/>
  <c r="L52" i="6"/>
  <c r="L32" i="6"/>
  <c r="L16" i="6"/>
  <c r="L96" i="6"/>
  <c r="L88" i="6"/>
  <c r="L80" i="6"/>
  <c r="L72" i="6"/>
  <c r="L64" i="6"/>
  <c r="L56" i="6"/>
  <c r="L48" i="6"/>
  <c r="L40" i="6"/>
  <c r="L36" i="6"/>
  <c r="L28" i="6"/>
  <c r="L20" i="6"/>
  <c r="L12" i="6"/>
  <c r="L4" i="6"/>
  <c r="L100" i="6"/>
  <c r="L68" i="6"/>
  <c r="L8" i="6"/>
  <c r="L102" i="6"/>
  <c r="L94" i="6"/>
  <c r="L86" i="6"/>
  <c r="L78" i="6"/>
  <c r="L70" i="6"/>
  <c r="L62" i="6"/>
  <c r="L54" i="6"/>
  <c r="L46" i="6"/>
  <c r="L38" i="6"/>
  <c r="L34" i="6"/>
  <c r="L26" i="6"/>
  <c r="L18" i="6"/>
  <c r="L10" i="6"/>
  <c r="L84" i="6"/>
  <c r="L60" i="6"/>
  <c r="L44" i="6"/>
  <c r="L24" i="6"/>
  <c r="Z2" i="13"/>
  <c r="V2" i="13"/>
  <c r="F2" i="7"/>
  <c r="AJ4" i="6"/>
  <c r="G2" i="7"/>
  <c r="AS4" i="6"/>
  <c r="AS117" i="6" l="1"/>
  <c r="AS115" i="6"/>
  <c r="AS118" i="6"/>
  <c r="AS116" i="6"/>
  <c r="AS114" i="6"/>
  <c r="AJ118" i="6"/>
  <c r="AJ116" i="6"/>
  <c r="AJ114" i="6"/>
  <c r="AJ117" i="6"/>
  <c r="AJ115" i="6"/>
  <c r="F102" i="7"/>
  <c r="F114" i="7"/>
  <c r="F117" i="7"/>
  <c r="F115" i="7"/>
  <c r="F118" i="7"/>
  <c r="F116" i="7"/>
  <c r="G102" i="7"/>
  <c r="G117" i="7"/>
  <c r="G115" i="7"/>
  <c r="G118" i="7"/>
  <c r="G116" i="7"/>
  <c r="G114" i="7"/>
  <c r="AJ104" i="6"/>
  <c r="AL4" i="6"/>
  <c r="AL48" i="6"/>
  <c r="AL51" i="6"/>
  <c r="AL58" i="6"/>
  <c r="AL52" i="6"/>
  <c r="AL55" i="6"/>
  <c r="AL63" i="6"/>
  <c r="AL42" i="6"/>
  <c r="AL64" i="6"/>
  <c r="AL53" i="6"/>
  <c r="AL60" i="6"/>
  <c r="AL56" i="6"/>
  <c r="AL59" i="6"/>
  <c r="AL50" i="6"/>
  <c r="AL41" i="6"/>
  <c r="AL62" i="6"/>
  <c r="AL45" i="6"/>
  <c r="AL57" i="6"/>
  <c r="AL68" i="6"/>
  <c r="AL101" i="6"/>
  <c r="AL44" i="6"/>
  <c r="AL33" i="6"/>
  <c r="AL46" i="6"/>
  <c r="AL76" i="6"/>
  <c r="AL80" i="6"/>
  <c r="AL98" i="6"/>
  <c r="AL38" i="6"/>
  <c r="AL95" i="6"/>
  <c r="AL88" i="6"/>
  <c r="AL96" i="6"/>
  <c r="AL103" i="6"/>
  <c r="AL37" i="6"/>
  <c r="AL97" i="6"/>
  <c r="AL65" i="6"/>
  <c r="AL82" i="6"/>
  <c r="AL91" i="6"/>
  <c r="AL31" i="6"/>
  <c r="AL75" i="6"/>
  <c r="AL77" i="6"/>
  <c r="AL72" i="6"/>
  <c r="AL74" i="6"/>
  <c r="AL85" i="6"/>
  <c r="AL86" i="6"/>
  <c r="AL87" i="6"/>
  <c r="AL78" i="6"/>
  <c r="AL49" i="6"/>
  <c r="AL29" i="6"/>
  <c r="AL70" i="6"/>
  <c r="AL43" i="6"/>
  <c r="AL79" i="6"/>
  <c r="AL34" i="6"/>
  <c r="AL36" i="6"/>
  <c r="AL39" i="6"/>
  <c r="AL100" i="6"/>
  <c r="AL73" i="6"/>
  <c r="AL67" i="6"/>
  <c r="AL71" i="6"/>
  <c r="AL81" i="6"/>
  <c r="AL83" i="6"/>
  <c r="AL99" i="6"/>
  <c r="AL102" i="6"/>
  <c r="AL32" i="6"/>
  <c r="AL30" i="6"/>
  <c r="AL35" i="6"/>
  <c r="AL66" i="6"/>
  <c r="AL69" i="6"/>
  <c r="AL61" i="6"/>
  <c r="AL94" i="6"/>
  <c r="AL54" i="6"/>
  <c r="AL84" i="6"/>
  <c r="AL47" i="6"/>
  <c r="AL93" i="6"/>
  <c r="AL90" i="6"/>
  <c r="AL89" i="6"/>
  <c r="AL40" i="6"/>
  <c r="AL92" i="6"/>
  <c r="AL6" i="6"/>
  <c r="AL21" i="6"/>
  <c r="AL20" i="6"/>
  <c r="AL11" i="6"/>
  <c r="AL8" i="6"/>
  <c r="AL17" i="6"/>
  <c r="AL12" i="6"/>
  <c r="AL22" i="6"/>
  <c r="AL28" i="6"/>
  <c r="AL14" i="6"/>
  <c r="AL25" i="6"/>
  <c r="AL24" i="6"/>
  <c r="AL26" i="6"/>
  <c r="AL18" i="6"/>
  <c r="AL19" i="6"/>
  <c r="AL16" i="6"/>
  <c r="AL15" i="6"/>
  <c r="AL23" i="6"/>
  <c r="AL5" i="6"/>
  <c r="AL10" i="6"/>
  <c r="AL9" i="6"/>
  <c r="AL13" i="6"/>
  <c r="AL27" i="6"/>
  <c r="AL7" i="6"/>
  <c r="AS104" i="6"/>
  <c r="AU4" i="6"/>
  <c r="AU44" i="6"/>
  <c r="AU59" i="6"/>
  <c r="AU60" i="6"/>
  <c r="AU64" i="6"/>
  <c r="AU50" i="6"/>
  <c r="AU51" i="6"/>
  <c r="AU48" i="6"/>
  <c r="AU63" i="6"/>
  <c r="AU55" i="6"/>
  <c r="AU57" i="6"/>
  <c r="AU42" i="6"/>
  <c r="AU62" i="6"/>
  <c r="AU53" i="6"/>
  <c r="AU52" i="6"/>
  <c r="AU58" i="6"/>
  <c r="AU56" i="6"/>
  <c r="AU66" i="6"/>
  <c r="AU81" i="6"/>
  <c r="AU88" i="6"/>
  <c r="AU68" i="6"/>
  <c r="AU79" i="6"/>
  <c r="AU87" i="6"/>
  <c r="AU83" i="6"/>
  <c r="AU91" i="6"/>
  <c r="AU98" i="6"/>
  <c r="AU78" i="6"/>
  <c r="AU89" i="6"/>
  <c r="AU65" i="6"/>
  <c r="AU95" i="6"/>
  <c r="AU43" i="6"/>
  <c r="AU97" i="6"/>
  <c r="AU93" i="6"/>
  <c r="AU70" i="6"/>
  <c r="AU90" i="6"/>
  <c r="AU41" i="6"/>
  <c r="AU72" i="6"/>
  <c r="AU40" i="6"/>
  <c r="AU54" i="6"/>
  <c r="AU39" i="6"/>
  <c r="AU84" i="6"/>
  <c r="AU69" i="6"/>
  <c r="AU101" i="6"/>
  <c r="AU76" i="6"/>
  <c r="AU94" i="6"/>
  <c r="AU35" i="6"/>
  <c r="AU37" i="6"/>
  <c r="AU99" i="6"/>
  <c r="AU30" i="6"/>
  <c r="AU38" i="6"/>
  <c r="AU71" i="6"/>
  <c r="AU29" i="6"/>
  <c r="AU33" i="6"/>
  <c r="AU73" i="6"/>
  <c r="AU96" i="6"/>
  <c r="AU45" i="6"/>
  <c r="AU47" i="6"/>
  <c r="AU31" i="6"/>
  <c r="AU86" i="6"/>
  <c r="AU92" i="6"/>
  <c r="AU100" i="6"/>
  <c r="AU36" i="6"/>
  <c r="AU34" i="6"/>
  <c r="AU74" i="6"/>
  <c r="AU61" i="6"/>
  <c r="AU67" i="6"/>
  <c r="AU49" i="6"/>
  <c r="AU75" i="6"/>
  <c r="AU77" i="6"/>
  <c r="AU80" i="6"/>
  <c r="AU102" i="6"/>
  <c r="AU85" i="6"/>
  <c r="AU103" i="6"/>
  <c r="AU46" i="6"/>
  <c r="AU82" i="6"/>
  <c r="AU32" i="6"/>
  <c r="AU22" i="6"/>
  <c r="AU14" i="6"/>
  <c r="AU25" i="6"/>
  <c r="AU17" i="6"/>
  <c r="AU12" i="6"/>
  <c r="AU16" i="6"/>
  <c r="AU10" i="6"/>
  <c r="AU7" i="6"/>
  <c r="AU13" i="6"/>
  <c r="AU9" i="6"/>
  <c r="AU15" i="6"/>
  <c r="AU8" i="6"/>
  <c r="AU21" i="6"/>
  <c r="AU20" i="6"/>
  <c r="AU24" i="6"/>
  <c r="AU19" i="6"/>
  <c r="AU27" i="6"/>
  <c r="AU18" i="6"/>
  <c r="AU5" i="6"/>
  <c r="AU28" i="6"/>
  <c r="AU23" i="6"/>
  <c r="AU11" i="6"/>
  <c r="AU6" i="6"/>
  <c r="AU26" i="6"/>
  <c r="M44" i="6"/>
  <c r="K44" i="6" s="1"/>
  <c r="M84" i="6"/>
  <c r="K84" i="6" s="1"/>
  <c r="M24" i="6"/>
  <c r="K24" i="6" s="1"/>
  <c r="M26" i="6"/>
  <c r="K26" i="6" s="1"/>
  <c r="M54" i="6"/>
  <c r="K54" i="6" s="1"/>
  <c r="M86" i="6"/>
  <c r="K86" i="6" s="1"/>
  <c r="M28" i="6"/>
  <c r="K28" i="6" s="1"/>
  <c r="M56" i="6"/>
  <c r="K56" i="6" s="1"/>
  <c r="M88" i="6"/>
  <c r="K88" i="6" s="1"/>
  <c r="M52" i="6"/>
  <c r="K52" i="6" s="1"/>
  <c r="M6" i="6"/>
  <c r="K6" i="6" s="1"/>
  <c r="M42" i="6"/>
  <c r="K42" i="6" s="1"/>
  <c r="M74" i="6"/>
  <c r="K74" i="6" s="1"/>
  <c r="M7" i="6"/>
  <c r="K7" i="6" s="1"/>
  <c r="M23" i="6"/>
  <c r="K23" i="6" s="1"/>
  <c r="M39" i="6"/>
  <c r="K39" i="6" s="1"/>
  <c r="M55" i="6"/>
  <c r="K55" i="6" s="1"/>
  <c r="M71" i="6"/>
  <c r="K71" i="6" s="1"/>
  <c r="M87" i="6"/>
  <c r="K87" i="6" s="1"/>
  <c r="M103" i="6"/>
  <c r="K103" i="6" s="1"/>
  <c r="M13" i="6"/>
  <c r="K13" i="6" s="1"/>
  <c r="M29" i="6"/>
  <c r="K29" i="6" s="1"/>
  <c r="M45" i="6"/>
  <c r="K45" i="6" s="1"/>
  <c r="M61" i="6"/>
  <c r="K61" i="6" s="1"/>
  <c r="M77" i="6"/>
  <c r="M93" i="6"/>
  <c r="K93" i="6" s="1"/>
  <c r="M34" i="6"/>
  <c r="K34" i="6" s="1"/>
  <c r="M62" i="6"/>
  <c r="K62" i="6" s="1"/>
  <c r="M94" i="6"/>
  <c r="K94" i="6" s="1"/>
  <c r="M8" i="6"/>
  <c r="K8" i="6" s="1"/>
  <c r="M4" i="6"/>
  <c r="K4" i="6" s="1"/>
  <c r="M36" i="6"/>
  <c r="K36" i="6" s="1"/>
  <c r="M64" i="6"/>
  <c r="K64" i="6" s="1"/>
  <c r="M96" i="6"/>
  <c r="K96" i="6" s="1"/>
  <c r="M76" i="6"/>
  <c r="K76" i="6" s="1"/>
  <c r="M14" i="6"/>
  <c r="K14" i="6" s="1"/>
  <c r="M50" i="6"/>
  <c r="K50" i="6" s="1"/>
  <c r="M82" i="6"/>
  <c r="K82" i="6" s="1"/>
  <c r="M11" i="6"/>
  <c r="K11" i="6" s="1"/>
  <c r="M27" i="6"/>
  <c r="K27" i="6" s="1"/>
  <c r="M43" i="6"/>
  <c r="K43" i="6" s="1"/>
  <c r="M59" i="6"/>
  <c r="K59" i="6" s="1"/>
  <c r="M75" i="6"/>
  <c r="K75" i="6" s="1"/>
  <c r="M91" i="6"/>
  <c r="K91" i="6" s="1"/>
  <c r="M17" i="6"/>
  <c r="K17" i="6" s="1"/>
  <c r="M33" i="6"/>
  <c r="K33" i="6" s="1"/>
  <c r="M49" i="6"/>
  <c r="K49" i="6" s="1"/>
  <c r="M65" i="6"/>
  <c r="K65" i="6" s="1"/>
  <c r="M81" i="6"/>
  <c r="K81" i="6" s="1"/>
  <c r="M97" i="6"/>
  <c r="K97" i="6" s="1"/>
  <c r="M60" i="6"/>
  <c r="K60" i="6" s="1"/>
  <c r="M10" i="6"/>
  <c r="K10" i="6" s="1"/>
  <c r="M38" i="6"/>
  <c r="K38" i="6" s="1"/>
  <c r="M70" i="6"/>
  <c r="K70" i="6" s="1"/>
  <c r="M102" i="6"/>
  <c r="K102" i="6" s="1"/>
  <c r="M68" i="6"/>
  <c r="K68" i="6" s="1"/>
  <c r="M12" i="6"/>
  <c r="K12" i="6" s="1"/>
  <c r="M40" i="6"/>
  <c r="K40" i="6" s="1"/>
  <c r="M72" i="6"/>
  <c r="K72" i="6" s="1"/>
  <c r="M16" i="6"/>
  <c r="K16" i="6" s="1"/>
  <c r="M92" i="6"/>
  <c r="K92" i="6" s="1"/>
  <c r="M22" i="6"/>
  <c r="K22" i="6" s="1"/>
  <c r="M58" i="6"/>
  <c r="K58" i="6" s="1"/>
  <c r="M90" i="6"/>
  <c r="K90" i="6" s="1"/>
  <c r="M15" i="6"/>
  <c r="K15" i="6" s="1"/>
  <c r="M31" i="6"/>
  <c r="K31" i="6" s="1"/>
  <c r="M47" i="6"/>
  <c r="K47" i="6" s="1"/>
  <c r="M63" i="6"/>
  <c r="K63" i="6" s="1"/>
  <c r="M79" i="6"/>
  <c r="K79" i="6" s="1"/>
  <c r="M95" i="6"/>
  <c r="K95" i="6" s="1"/>
  <c r="M5" i="6"/>
  <c r="K5" i="6" s="1"/>
  <c r="M21" i="6"/>
  <c r="K21" i="6" s="1"/>
  <c r="M37" i="6"/>
  <c r="K37" i="6" s="1"/>
  <c r="M53" i="6"/>
  <c r="K53" i="6" s="1"/>
  <c r="M69" i="6"/>
  <c r="K69" i="6" s="1"/>
  <c r="M85" i="6"/>
  <c r="K85" i="6" s="1"/>
  <c r="M101" i="6"/>
  <c r="K101" i="6" s="1"/>
  <c r="M18" i="6"/>
  <c r="K18" i="6" s="1"/>
  <c r="M46" i="6"/>
  <c r="K46" i="6" s="1"/>
  <c r="M78" i="6"/>
  <c r="K78" i="6" s="1"/>
  <c r="M100" i="6"/>
  <c r="K100" i="6" s="1"/>
  <c r="M20" i="6"/>
  <c r="K20" i="6" s="1"/>
  <c r="M48" i="6"/>
  <c r="K48" i="6" s="1"/>
  <c r="M80" i="6"/>
  <c r="K80" i="6" s="1"/>
  <c r="M32" i="6"/>
  <c r="K32" i="6" s="1"/>
  <c r="M30" i="6"/>
  <c r="K30" i="6" s="1"/>
  <c r="M66" i="6"/>
  <c r="K66" i="6" s="1"/>
  <c r="M98" i="6"/>
  <c r="K98" i="6" s="1"/>
  <c r="M19" i="6"/>
  <c r="K19" i="6" s="1"/>
  <c r="M35" i="6"/>
  <c r="K35" i="6" s="1"/>
  <c r="M51" i="6"/>
  <c r="K51" i="6" s="1"/>
  <c r="M67" i="6"/>
  <c r="K67" i="6" s="1"/>
  <c r="M83" i="6"/>
  <c r="K83" i="6" s="1"/>
  <c r="M99" i="6"/>
  <c r="K99" i="6" s="1"/>
  <c r="M9" i="6"/>
  <c r="K9" i="6" s="1"/>
  <c r="M25" i="6"/>
  <c r="K25" i="6" s="1"/>
  <c r="M41" i="6"/>
  <c r="K41" i="6" s="1"/>
  <c r="M57" i="6"/>
  <c r="K57" i="6" s="1"/>
  <c r="M73" i="6"/>
  <c r="K73" i="6" s="1"/>
  <c r="M89" i="6"/>
  <c r="K89" i="6" s="1"/>
  <c r="K77" i="6"/>
  <c r="AB4" i="6"/>
  <c r="N2" i="13"/>
  <c r="D2" i="7"/>
  <c r="R4" i="6"/>
  <c r="R118" i="6" l="1"/>
  <c r="R114" i="6"/>
  <c r="R116" i="6"/>
  <c r="R117" i="6"/>
  <c r="R115" i="6"/>
  <c r="D102" i="7"/>
  <c r="D117" i="7"/>
  <c r="D118" i="7"/>
  <c r="D116" i="7"/>
  <c r="D114" i="7"/>
  <c r="D115" i="7"/>
  <c r="AV11" i="6"/>
  <c r="AT11" i="6" s="1"/>
  <c r="AM27" i="6"/>
  <c r="AK27" i="6" s="1"/>
  <c r="AV18" i="6"/>
  <c r="AT18" i="6" s="1"/>
  <c r="AV20" i="6"/>
  <c r="AT20" i="6" s="1"/>
  <c r="AV9" i="6"/>
  <c r="AT9" i="6" s="1"/>
  <c r="AV16" i="6"/>
  <c r="AT16" i="6" s="1"/>
  <c r="AV14" i="6"/>
  <c r="AT14" i="6" s="1"/>
  <c r="AV102" i="6"/>
  <c r="AT102" i="6" s="1"/>
  <c r="AV77" i="6"/>
  <c r="AT77" i="6" s="1"/>
  <c r="AV74" i="6"/>
  <c r="AT74" i="6" s="1"/>
  <c r="AV36" i="6"/>
  <c r="AT36" i="6" s="1"/>
  <c r="AV71" i="6"/>
  <c r="AT71" i="6" s="1"/>
  <c r="AV94" i="6"/>
  <c r="AT94" i="6" s="1"/>
  <c r="AV69" i="6"/>
  <c r="AT69" i="6" s="1"/>
  <c r="AV70" i="6"/>
  <c r="AT70" i="6" s="1"/>
  <c r="AV97" i="6"/>
  <c r="AT97" i="6" s="1"/>
  <c r="AV95" i="6"/>
  <c r="AT95" i="6" s="1"/>
  <c r="AV65" i="6"/>
  <c r="AT65" i="6" s="1"/>
  <c r="AV68" i="6"/>
  <c r="AT68" i="6" s="1"/>
  <c r="AV56" i="6"/>
  <c r="AT56" i="6" s="1"/>
  <c r="AV52" i="6"/>
  <c r="AT52" i="6" s="1"/>
  <c r="AV55" i="6"/>
  <c r="AT55" i="6" s="1"/>
  <c r="AV63" i="6"/>
  <c r="AT63" i="6" s="1"/>
  <c r="AV51" i="6"/>
  <c r="AT51" i="6" s="1"/>
  <c r="AV59" i="6"/>
  <c r="AT59" i="6" s="1"/>
  <c r="AM5" i="6"/>
  <c r="AK5" i="6" s="1"/>
  <c r="AM19" i="6"/>
  <c r="AK19" i="6" s="1"/>
  <c r="AM25" i="6"/>
  <c r="AK25" i="6" s="1"/>
  <c r="AM12" i="6"/>
  <c r="AK12" i="6" s="1"/>
  <c r="AM20" i="6"/>
  <c r="AK20" i="6" s="1"/>
  <c r="AM92" i="6"/>
  <c r="AK92" i="6" s="1"/>
  <c r="AM84" i="6"/>
  <c r="AK84" i="6" s="1"/>
  <c r="AM54" i="6"/>
  <c r="AK54" i="6" s="1"/>
  <c r="AM69" i="6"/>
  <c r="AK69" i="6" s="1"/>
  <c r="AM66" i="6"/>
  <c r="AK66" i="6" s="1"/>
  <c r="AM30" i="6"/>
  <c r="AK30" i="6" s="1"/>
  <c r="AM99" i="6"/>
  <c r="AK99" i="6" s="1"/>
  <c r="AM81" i="6"/>
  <c r="AK81" i="6" s="1"/>
  <c r="AM67" i="6"/>
  <c r="AK67" i="6" s="1"/>
  <c r="AM79" i="6"/>
  <c r="AK79" i="6" s="1"/>
  <c r="AM49" i="6"/>
  <c r="AK49" i="6" s="1"/>
  <c r="AM78" i="6"/>
  <c r="AK78" i="6" s="1"/>
  <c r="AM86" i="6"/>
  <c r="AK86" i="6" s="1"/>
  <c r="AM77" i="6"/>
  <c r="AK77" i="6" s="1"/>
  <c r="AM82" i="6"/>
  <c r="AK82" i="6" s="1"/>
  <c r="AM103" i="6"/>
  <c r="AK103" i="6" s="1"/>
  <c r="AM98" i="6"/>
  <c r="AK98" i="6" s="1"/>
  <c r="AM76" i="6"/>
  <c r="AK76" i="6" s="1"/>
  <c r="AM101" i="6"/>
  <c r="AK101" i="6" s="1"/>
  <c r="AM45" i="6"/>
  <c r="AK45" i="6" s="1"/>
  <c r="AM41" i="6"/>
  <c r="AK41" i="6" s="1"/>
  <c r="AM59" i="6"/>
  <c r="AK59" i="6" s="1"/>
  <c r="AM42" i="6"/>
  <c r="AK42" i="6" s="1"/>
  <c r="AM63" i="6"/>
  <c r="AK63" i="6" s="1"/>
  <c r="AV23" i="6"/>
  <c r="AT23" i="6" s="1"/>
  <c r="AV27" i="6"/>
  <c r="AT27" i="6" s="1"/>
  <c r="AV21" i="6"/>
  <c r="AT21" i="6" s="1"/>
  <c r="AV13" i="6"/>
  <c r="AT13" i="6" s="1"/>
  <c r="AV12" i="6"/>
  <c r="AT12" i="6" s="1"/>
  <c r="AV22" i="6"/>
  <c r="AT22" i="6" s="1"/>
  <c r="AV46" i="6"/>
  <c r="AT46" i="6" s="1"/>
  <c r="AV85" i="6"/>
  <c r="AT85" i="6" s="1"/>
  <c r="AV75" i="6"/>
  <c r="AT75" i="6" s="1"/>
  <c r="AV67" i="6"/>
  <c r="AT67" i="6" s="1"/>
  <c r="AV34" i="6"/>
  <c r="AT34" i="6" s="1"/>
  <c r="AV92" i="6"/>
  <c r="AT92" i="6" s="1"/>
  <c r="AV86" i="6"/>
  <c r="AT86" i="6" s="1"/>
  <c r="AV31" i="6"/>
  <c r="AT31" i="6" s="1"/>
  <c r="AV47" i="6"/>
  <c r="AT47" i="6" s="1"/>
  <c r="AV45" i="6"/>
  <c r="AT45" i="6" s="1"/>
  <c r="AV73" i="6"/>
  <c r="AT73" i="6" s="1"/>
  <c r="AV38" i="6"/>
  <c r="AT38" i="6" s="1"/>
  <c r="AV30" i="6"/>
  <c r="AT30" i="6" s="1"/>
  <c r="AV99" i="6"/>
  <c r="AT99" i="6" s="1"/>
  <c r="AV35" i="6"/>
  <c r="AT35" i="6" s="1"/>
  <c r="AV39" i="6"/>
  <c r="AT39" i="6" s="1"/>
  <c r="AV40" i="6"/>
  <c r="AT40" i="6" s="1"/>
  <c r="AV72" i="6"/>
  <c r="AT72" i="6" s="1"/>
  <c r="AV41" i="6"/>
  <c r="AT41" i="6" s="1"/>
  <c r="AV90" i="6"/>
  <c r="AT90" i="6" s="1"/>
  <c r="AV93" i="6"/>
  <c r="AT93" i="6" s="1"/>
  <c r="AV43" i="6"/>
  <c r="AT43" i="6" s="1"/>
  <c r="AV78" i="6"/>
  <c r="AT78" i="6" s="1"/>
  <c r="AV91" i="6"/>
  <c r="AT91" i="6" s="1"/>
  <c r="AV88" i="6"/>
  <c r="AT88" i="6" s="1"/>
  <c r="AV66" i="6"/>
  <c r="AT66" i="6" s="1"/>
  <c r="AV53" i="6"/>
  <c r="AT53" i="6" s="1"/>
  <c r="AV62" i="6"/>
  <c r="AT62" i="6" s="1"/>
  <c r="AV48" i="6"/>
  <c r="AT48" i="6" s="1"/>
  <c r="AV64" i="6"/>
  <c r="AT64" i="6" s="1"/>
  <c r="AV4" i="6"/>
  <c r="AT4" i="6" s="1"/>
  <c r="AM13" i="6"/>
  <c r="AK13" i="6" s="1"/>
  <c r="AM23" i="6"/>
  <c r="AK23" i="6" s="1"/>
  <c r="AM18" i="6"/>
  <c r="AK18" i="6" s="1"/>
  <c r="AM14" i="6"/>
  <c r="AK14" i="6" s="1"/>
  <c r="AM17" i="6"/>
  <c r="AK17" i="6" s="1"/>
  <c r="AM21" i="6"/>
  <c r="AK21" i="6" s="1"/>
  <c r="AM90" i="6"/>
  <c r="AK90" i="6" s="1"/>
  <c r="AM47" i="6"/>
  <c r="AK47" i="6" s="1"/>
  <c r="AM94" i="6"/>
  <c r="AK94" i="6" s="1"/>
  <c r="AM61" i="6"/>
  <c r="AK61" i="6" s="1"/>
  <c r="AM83" i="6"/>
  <c r="AK83" i="6" s="1"/>
  <c r="AM71" i="6"/>
  <c r="AK71" i="6" s="1"/>
  <c r="AM39" i="6"/>
  <c r="AK39" i="6" s="1"/>
  <c r="AM34" i="6"/>
  <c r="AK34" i="6" s="1"/>
  <c r="AM70" i="6"/>
  <c r="AK70" i="6" s="1"/>
  <c r="AM87" i="6"/>
  <c r="AK87" i="6" s="1"/>
  <c r="AM74" i="6"/>
  <c r="AK74" i="6" s="1"/>
  <c r="AM31" i="6"/>
  <c r="AK31" i="6" s="1"/>
  <c r="AM91" i="6"/>
  <c r="AK91" i="6" s="1"/>
  <c r="AM37" i="6"/>
  <c r="AK37" i="6" s="1"/>
  <c r="AM96" i="6"/>
  <c r="AK96" i="6" s="1"/>
  <c r="AM95" i="6"/>
  <c r="AK95" i="6" s="1"/>
  <c r="AM46" i="6"/>
  <c r="AK46" i="6" s="1"/>
  <c r="AM68" i="6"/>
  <c r="AK68" i="6" s="1"/>
  <c r="AM64" i="6"/>
  <c r="AK64" i="6" s="1"/>
  <c r="AM55" i="6"/>
  <c r="AK55" i="6" s="1"/>
  <c r="AM58" i="6"/>
  <c r="AK58" i="6" s="1"/>
  <c r="AM48" i="6"/>
  <c r="AK48" i="6" s="1"/>
  <c r="AV26" i="6"/>
  <c r="AT26" i="6" s="1"/>
  <c r="AV28" i="6"/>
  <c r="AT28" i="6" s="1"/>
  <c r="AV19" i="6"/>
  <c r="AT19" i="6" s="1"/>
  <c r="AV8" i="6"/>
  <c r="AT8" i="6" s="1"/>
  <c r="AV7" i="6"/>
  <c r="AT7" i="6" s="1"/>
  <c r="AV17" i="6"/>
  <c r="AT17" i="6" s="1"/>
  <c r="AV32" i="6"/>
  <c r="AT32" i="6" s="1"/>
  <c r="AV103" i="6"/>
  <c r="AT103" i="6" s="1"/>
  <c r="AV80" i="6"/>
  <c r="AT80" i="6" s="1"/>
  <c r="AV61" i="6"/>
  <c r="AT61" i="6" s="1"/>
  <c r="AV37" i="6"/>
  <c r="AT37" i="6" s="1"/>
  <c r="AV76" i="6"/>
  <c r="AT76" i="6" s="1"/>
  <c r="AV54" i="6"/>
  <c r="AT54" i="6" s="1"/>
  <c r="AV83" i="6"/>
  <c r="AT83" i="6" s="1"/>
  <c r="AV87" i="6"/>
  <c r="AT87" i="6" s="1"/>
  <c r="AV42" i="6"/>
  <c r="AT42" i="6" s="1"/>
  <c r="AV50" i="6"/>
  <c r="AT50" i="6" s="1"/>
  <c r="AM9" i="6"/>
  <c r="AK9" i="6" s="1"/>
  <c r="AM15" i="6"/>
  <c r="AK15" i="6" s="1"/>
  <c r="AM26" i="6"/>
  <c r="AK26" i="6" s="1"/>
  <c r="AM28" i="6"/>
  <c r="AK28" i="6" s="1"/>
  <c r="AM8" i="6"/>
  <c r="AK8" i="6" s="1"/>
  <c r="AM6" i="6"/>
  <c r="AK6" i="6" s="1"/>
  <c r="AM35" i="6"/>
  <c r="AK35" i="6" s="1"/>
  <c r="AM32" i="6"/>
  <c r="AK32" i="6" s="1"/>
  <c r="AM73" i="6"/>
  <c r="AK73" i="6" s="1"/>
  <c r="AM43" i="6"/>
  <c r="AK43" i="6" s="1"/>
  <c r="AM85" i="6"/>
  <c r="AK85" i="6" s="1"/>
  <c r="AM72" i="6"/>
  <c r="AK72" i="6" s="1"/>
  <c r="AM65" i="6"/>
  <c r="AK65" i="6" s="1"/>
  <c r="AM38" i="6"/>
  <c r="AK38" i="6" s="1"/>
  <c r="AM80" i="6"/>
  <c r="AK80" i="6" s="1"/>
  <c r="AM56" i="6"/>
  <c r="AK56" i="6" s="1"/>
  <c r="AM60" i="6"/>
  <c r="AK60" i="6" s="1"/>
  <c r="AM52" i="6"/>
  <c r="AK52" i="6" s="1"/>
  <c r="AM51" i="6"/>
  <c r="AK51" i="6" s="1"/>
  <c r="AM4" i="6"/>
  <c r="AK4" i="6" s="1"/>
  <c r="R104" i="6"/>
  <c r="T4" i="6"/>
  <c r="T67" i="6"/>
  <c r="T43" i="6"/>
  <c r="T40" i="6"/>
  <c r="T32" i="6"/>
  <c r="T66" i="6"/>
  <c r="T63" i="6"/>
  <c r="T36" i="6"/>
  <c r="T60" i="6"/>
  <c r="T81" i="6"/>
  <c r="T42" i="6"/>
  <c r="T90" i="6"/>
  <c r="T31" i="6"/>
  <c r="T44" i="6"/>
  <c r="T78" i="6"/>
  <c r="T56" i="6"/>
  <c r="T89" i="6"/>
  <c r="T35" i="6"/>
  <c r="T70" i="6"/>
  <c r="T100" i="6"/>
  <c r="T87" i="6"/>
  <c r="T103" i="6"/>
  <c r="T75" i="6"/>
  <c r="T95" i="6"/>
  <c r="T62" i="6"/>
  <c r="T91" i="6"/>
  <c r="T59" i="6"/>
  <c r="T71" i="6"/>
  <c r="T48" i="6"/>
  <c r="T64" i="6"/>
  <c r="T74" i="6"/>
  <c r="T94" i="6"/>
  <c r="T65" i="6"/>
  <c r="T50" i="6"/>
  <c r="T47" i="6"/>
  <c r="T93" i="6"/>
  <c r="T54" i="6"/>
  <c r="T58" i="6"/>
  <c r="T88" i="6"/>
  <c r="T96" i="6"/>
  <c r="T55" i="6"/>
  <c r="T80" i="6"/>
  <c r="T84" i="6"/>
  <c r="T92" i="6"/>
  <c r="T85" i="6"/>
  <c r="T53" i="6"/>
  <c r="T52" i="6"/>
  <c r="T83" i="6"/>
  <c r="T45" i="6"/>
  <c r="T39" i="6"/>
  <c r="T37" i="6"/>
  <c r="T77" i="6"/>
  <c r="T76" i="6"/>
  <c r="T46" i="6"/>
  <c r="T99" i="6"/>
  <c r="T33" i="6"/>
  <c r="T68" i="6"/>
  <c r="T61" i="6"/>
  <c r="T86" i="6"/>
  <c r="T79" i="6"/>
  <c r="T41" i="6"/>
  <c r="T51" i="6"/>
  <c r="T82" i="6"/>
  <c r="T102" i="6"/>
  <c r="T69" i="6"/>
  <c r="T73" i="6"/>
  <c r="T101" i="6"/>
  <c r="T49" i="6"/>
  <c r="T72" i="6"/>
  <c r="T97" i="6"/>
  <c r="T57" i="6"/>
  <c r="T29" i="6"/>
  <c r="T30" i="6"/>
  <c r="T34" i="6"/>
  <c r="T98" i="6"/>
  <c r="T38" i="6"/>
  <c r="T10" i="6"/>
  <c r="T7" i="6"/>
  <c r="T19" i="6"/>
  <c r="T9" i="6"/>
  <c r="T13" i="6"/>
  <c r="T8" i="6"/>
  <c r="T6" i="6"/>
  <c r="T21" i="6"/>
  <c r="T16" i="6"/>
  <c r="T27" i="6"/>
  <c r="T18" i="6"/>
  <c r="T15" i="6"/>
  <c r="T26" i="6"/>
  <c r="T11" i="6"/>
  <c r="T5" i="6"/>
  <c r="T22" i="6"/>
  <c r="T12" i="6"/>
  <c r="T23" i="6"/>
  <c r="T24" i="6"/>
  <c r="T20" i="6"/>
  <c r="T17" i="6"/>
  <c r="T14" i="6"/>
  <c r="T28" i="6"/>
  <c r="T25" i="6"/>
  <c r="AV6" i="6"/>
  <c r="AT6" i="6" s="1"/>
  <c r="AV5" i="6"/>
  <c r="AT5" i="6" s="1"/>
  <c r="AV24" i="6"/>
  <c r="AT24" i="6" s="1"/>
  <c r="AV15" i="6"/>
  <c r="AT15" i="6" s="1"/>
  <c r="AV10" i="6"/>
  <c r="AT10" i="6" s="1"/>
  <c r="AV25" i="6"/>
  <c r="AT25" i="6" s="1"/>
  <c r="AV82" i="6"/>
  <c r="AT82" i="6" s="1"/>
  <c r="AV49" i="6"/>
  <c r="AT49" i="6" s="1"/>
  <c r="AV100" i="6"/>
  <c r="AT100" i="6" s="1"/>
  <c r="AV96" i="6"/>
  <c r="AT96" i="6" s="1"/>
  <c r="AV33" i="6"/>
  <c r="AT33" i="6" s="1"/>
  <c r="AV29" i="6"/>
  <c r="AT29" i="6" s="1"/>
  <c r="AV101" i="6"/>
  <c r="AT101" i="6" s="1"/>
  <c r="AV84" i="6"/>
  <c r="AT84" i="6" s="1"/>
  <c r="AV89" i="6"/>
  <c r="AT89" i="6" s="1"/>
  <c r="AV98" i="6"/>
  <c r="AT98" i="6" s="1"/>
  <c r="AV79" i="6"/>
  <c r="AT79" i="6" s="1"/>
  <c r="AV81" i="6"/>
  <c r="AT81" i="6" s="1"/>
  <c r="AV58" i="6"/>
  <c r="AT58" i="6" s="1"/>
  <c r="AV57" i="6"/>
  <c r="AT57" i="6" s="1"/>
  <c r="AV60" i="6"/>
  <c r="AT60" i="6" s="1"/>
  <c r="AV44" i="6"/>
  <c r="AT44" i="6" s="1"/>
  <c r="AM7" i="6"/>
  <c r="AK7" i="6" s="1"/>
  <c r="AM10" i="6"/>
  <c r="AK10" i="6" s="1"/>
  <c r="AM16" i="6"/>
  <c r="AK16" i="6" s="1"/>
  <c r="AM24" i="6"/>
  <c r="AK24" i="6" s="1"/>
  <c r="AM22" i="6"/>
  <c r="AK22" i="6" s="1"/>
  <c r="AM11" i="6"/>
  <c r="AK11" i="6" s="1"/>
  <c r="AM40" i="6"/>
  <c r="AK40" i="6" s="1"/>
  <c r="AM89" i="6"/>
  <c r="AK89" i="6" s="1"/>
  <c r="AM93" i="6"/>
  <c r="AK93" i="6" s="1"/>
  <c r="AM102" i="6"/>
  <c r="AK102" i="6" s="1"/>
  <c r="AM100" i="6"/>
  <c r="AK100" i="6" s="1"/>
  <c r="AM36" i="6"/>
  <c r="AK36" i="6" s="1"/>
  <c r="AM29" i="6"/>
  <c r="AK29" i="6" s="1"/>
  <c r="AM75" i="6"/>
  <c r="AK75" i="6" s="1"/>
  <c r="AM97" i="6"/>
  <c r="AK97" i="6" s="1"/>
  <c r="AM88" i="6"/>
  <c r="AK88" i="6" s="1"/>
  <c r="AM33" i="6"/>
  <c r="AK33" i="6" s="1"/>
  <c r="AM44" i="6"/>
  <c r="AK44" i="6" s="1"/>
  <c r="AM57" i="6"/>
  <c r="AK57" i="6" s="1"/>
  <c r="AM62" i="6"/>
  <c r="AK62" i="6" s="1"/>
  <c r="AM50" i="6"/>
  <c r="AK50" i="6" s="1"/>
  <c r="AM53" i="6"/>
  <c r="AK53" i="6" s="1"/>
  <c r="L2" i="13"/>
  <c r="H2" i="7"/>
  <c r="AZ4" i="6"/>
  <c r="AA2" i="13"/>
  <c r="H102" i="7" l="1"/>
  <c r="H117" i="7"/>
  <c r="H115" i="7"/>
  <c r="H118" i="7"/>
  <c r="H116" i="7"/>
  <c r="H114" i="7"/>
  <c r="J3" i="7"/>
  <c r="J19" i="7"/>
  <c r="J35" i="7"/>
  <c r="J51" i="7"/>
  <c r="J67" i="7"/>
  <c r="J83" i="7"/>
  <c r="J99" i="7"/>
  <c r="J33" i="7"/>
  <c r="J65" i="7"/>
  <c r="J97" i="7"/>
  <c r="J34" i="7"/>
  <c r="J66" i="7"/>
  <c r="J94" i="7"/>
  <c r="J16" i="7"/>
  <c r="J32" i="7"/>
  <c r="J48" i="7"/>
  <c r="J64" i="7"/>
  <c r="J80" i="7"/>
  <c r="J96" i="7"/>
  <c r="J21" i="7"/>
  <c r="J53" i="7"/>
  <c r="J85" i="7"/>
  <c r="J14" i="7"/>
  <c r="J46" i="7"/>
  <c r="J78" i="7"/>
  <c r="J23" i="7"/>
  <c r="J39" i="7"/>
  <c r="J55" i="7"/>
  <c r="J71" i="7"/>
  <c r="J87" i="7"/>
  <c r="J9" i="7"/>
  <c r="J41" i="7"/>
  <c r="J10" i="7"/>
  <c r="J42" i="7"/>
  <c r="J4" i="7"/>
  <c r="J36" i="7"/>
  <c r="J68" i="7"/>
  <c r="J100" i="7"/>
  <c r="J61" i="7"/>
  <c r="J54" i="7"/>
  <c r="J43" i="7"/>
  <c r="J59" i="7"/>
  <c r="J91" i="7"/>
  <c r="J81" i="7"/>
  <c r="J18" i="7"/>
  <c r="J82" i="7"/>
  <c r="J24" i="7"/>
  <c r="J56" i="7"/>
  <c r="J88" i="7"/>
  <c r="J37" i="7"/>
  <c r="J101" i="7"/>
  <c r="J62" i="7"/>
  <c r="J7" i="7"/>
  <c r="J11" i="7"/>
  <c r="J15" i="7"/>
  <c r="J31" i="7"/>
  <c r="J47" i="7"/>
  <c r="J63" i="7"/>
  <c r="J79" i="7"/>
  <c r="J95" i="7"/>
  <c r="J25" i="7"/>
  <c r="J57" i="7"/>
  <c r="J89" i="7"/>
  <c r="J26" i="7"/>
  <c r="J58" i="7"/>
  <c r="J86" i="7"/>
  <c r="J12" i="7"/>
  <c r="J28" i="7"/>
  <c r="J44" i="7"/>
  <c r="J60" i="7"/>
  <c r="J76" i="7"/>
  <c r="J92" i="7"/>
  <c r="J13" i="7"/>
  <c r="J45" i="7"/>
  <c r="J77" i="7"/>
  <c r="J6" i="7"/>
  <c r="J38" i="7"/>
  <c r="J70" i="7"/>
  <c r="J73" i="7"/>
  <c r="J74" i="7"/>
  <c r="J20" i="7"/>
  <c r="J52" i="7"/>
  <c r="J84" i="7"/>
  <c r="J29" i="7"/>
  <c r="J93" i="7"/>
  <c r="J22" i="7"/>
  <c r="J90" i="7"/>
  <c r="J27" i="7"/>
  <c r="J75" i="7"/>
  <c r="J17" i="7"/>
  <c r="J49" i="7"/>
  <c r="J50" i="7"/>
  <c r="J8" i="7"/>
  <c r="J40" i="7"/>
  <c r="J72" i="7"/>
  <c r="J5" i="7"/>
  <c r="J69" i="7"/>
  <c r="J30" i="7"/>
  <c r="J98" i="7"/>
  <c r="U28" i="6"/>
  <c r="S28" i="6" s="1"/>
  <c r="U24" i="6"/>
  <c r="S24" i="6" s="1"/>
  <c r="U5" i="6"/>
  <c r="S5" i="6" s="1"/>
  <c r="U18" i="6"/>
  <c r="U6" i="6"/>
  <c r="S6" i="6" s="1"/>
  <c r="U19" i="6"/>
  <c r="S19" i="6" s="1"/>
  <c r="U98" i="6"/>
  <c r="S98" i="6" s="1"/>
  <c r="U97" i="6"/>
  <c r="S97" i="6" s="1"/>
  <c r="U41" i="6"/>
  <c r="S41" i="6" s="1"/>
  <c r="U61" i="6"/>
  <c r="S61" i="6" s="1"/>
  <c r="U68" i="6"/>
  <c r="S68" i="6" s="1"/>
  <c r="U99" i="6"/>
  <c r="S99" i="6" s="1"/>
  <c r="U76" i="6"/>
  <c r="S76" i="6" s="1"/>
  <c r="U77" i="6"/>
  <c r="S77" i="6" s="1"/>
  <c r="U53" i="6"/>
  <c r="S53" i="6" s="1"/>
  <c r="U55" i="6"/>
  <c r="S55" i="6" s="1"/>
  <c r="U96" i="6"/>
  <c r="S96" i="6" s="1"/>
  <c r="U58" i="6"/>
  <c r="S58" i="6" s="1"/>
  <c r="U54" i="6"/>
  <c r="S54" i="6" s="1"/>
  <c r="U47" i="6"/>
  <c r="S47" i="6" s="1"/>
  <c r="U74" i="6"/>
  <c r="S74" i="6" s="1"/>
  <c r="U48" i="6"/>
  <c r="S48" i="6" s="1"/>
  <c r="U59" i="6"/>
  <c r="S59" i="6" s="1"/>
  <c r="U75" i="6"/>
  <c r="S75" i="6" s="1"/>
  <c r="U87" i="6"/>
  <c r="S87" i="6" s="1"/>
  <c r="U66" i="6"/>
  <c r="S66" i="6" s="1"/>
  <c r="U43" i="6"/>
  <c r="S43" i="6" s="1"/>
  <c r="U14" i="6"/>
  <c r="S14" i="6" s="1"/>
  <c r="U23" i="6"/>
  <c r="S23" i="6" s="1"/>
  <c r="U11" i="6"/>
  <c r="S11" i="6" s="1"/>
  <c r="U27" i="6"/>
  <c r="S27" i="6" s="1"/>
  <c r="U8" i="6"/>
  <c r="S8" i="6" s="1"/>
  <c r="U7" i="6"/>
  <c r="S7" i="6" s="1"/>
  <c r="U29" i="6"/>
  <c r="S29" i="6" s="1"/>
  <c r="U37" i="6"/>
  <c r="S37" i="6" s="1"/>
  <c r="U45" i="6"/>
  <c r="S45" i="6" s="1"/>
  <c r="U85" i="6"/>
  <c r="S85" i="6" s="1"/>
  <c r="U80" i="6"/>
  <c r="S80" i="6" s="1"/>
  <c r="U88" i="6"/>
  <c r="S88" i="6" s="1"/>
  <c r="U93" i="6"/>
  <c r="S93" i="6" s="1"/>
  <c r="U64" i="6"/>
  <c r="S64" i="6" s="1"/>
  <c r="U71" i="6"/>
  <c r="S71" i="6" s="1"/>
  <c r="U62" i="6"/>
  <c r="S62" i="6" s="1"/>
  <c r="U103" i="6"/>
  <c r="S103" i="6" s="1"/>
  <c r="U70" i="6"/>
  <c r="S70" i="6" s="1"/>
  <c r="U56" i="6"/>
  <c r="S56" i="6" s="1"/>
  <c r="U78" i="6"/>
  <c r="S78" i="6" s="1"/>
  <c r="U44" i="6"/>
  <c r="S44" i="6" s="1"/>
  <c r="U81" i="6"/>
  <c r="S81" i="6" s="1"/>
  <c r="U32" i="6"/>
  <c r="S32" i="6" s="1"/>
  <c r="U17" i="6"/>
  <c r="S17" i="6" s="1"/>
  <c r="U12" i="6"/>
  <c r="S12" i="6" s="1"/>
  <c r="U26" i="6"/>
  <c r="S26" i="6" s="1"/>
  <c r="U16" i="6"/>
  <c r="S16" i="6" s="1"/>
  <c r="U13" i="6"/>
  <c r="S13" i="6" s="1"/>
  <c r="U10" i="6"/>
  <c r="S10" i="6" s="1"/>
  <c r="U38" i="6"/>
  <c r="S38" i="6" s="1"/>
  <c r="U34" i="6"/>
  <c r="S34" i="6" s="1"/>
  <c r="U57" i="6"/>
  <c r="S57" i="6" s="1"/>
  <c r="U49" i="6"/>
  <c r="S49" i="6" s="1"/>
  <c r="U101" i="6"/>
  <c r="S101" i="6" s="1"/>
  <c r="U102" i="6"/>
  <c r="S102" i="6" s="1"/>
  <c r="U79" i="6"/>
  <c r="S79" i="6" s="1"/>
  <c r="U33" i="6"/>
  <c r="S33" i="6" s="1"/>
  <c r="U46" i="6"/>
  <c r="S46" i="6" s="1"/>
  <c r="U39" i="6"/>
  <c r="S39" i="6" s="1"/>
  <c r="U92" i="6"/>
  <c r="S92" i="6" s="1"/>
  <c r="U50" i="6"/>
  <c r="S50" i="6" s="1"/>
  <c r="U65" i="6"/>
  <c r="U91" i="6"/>
  <c r="S91" i="6" s="1"/>
  <c r="U31" i="6"/>
  <c r="S31" i="6" s="1"/>
  <c r="U90" i="6"/>
  <c r="S90" i="6" s="1"/>
  <c r="U42" i="6"/>
  <c r="S42" i="6" s="1"/>
  <c r="U36" i="6"/>
  <c r="S36" i="6" s="1"/>
  <c r="U63" i="6"/>
  <c r="S63" i="6" s="1"/>
  <c r="U67" i="6"/>
  <c r="S67" i="6" s="1"/>
  <c r="U4" i="6"/>
  <c r="S4" i="6" s="1"/>
  <c r="U25" i="6"/>
  <c r="S25" i="6" s="1"/>
  <c r="U20" i="6"/>
  <c r="S20" i="6" s="1"/>
  <c r="U22" i="6"/>
  <c r="S22" i="6" s="1"/>
  <c r="U15" i="6"/>
  <c r="S15" i="6" s="1"/>
  <c r="U21" i="6"/>
  <c r="S21" i="6" s="1"/>
  <c r="U9" i="6"/>
  <c r="S9" i="6" s="1"/>
  <c r="U30" i="6"/>
  <c r="S30" i="6" s="1"/>
  <c r="U72" i="6"/>
  <c r="S72" i="6" s="1"/>
  <c r="U73" i="6"/>
  <c r="S73" i="6" s="1"/>
  <c r="U69" i="6"/>
  <c r="S69" i="6" s="1"/>
  <c r="U82" i="6"/>
  <c r="S82" i="6" s="1"/>
  <c r="U51" i="6"/>
  <c r="S51" i="6" s="1"/>
  <c r="U86" i="6"/>
  <c r="S86" i="6" s="1"/>
  <c r="U83" i="6"/>
  <c r="S83" i="6" s="1"/>
  <c r="U52" i="6"/>
  <c r="S52" i="6" s="1"/>
  <c r="U84" i="6"/>
  <c r="S84" i="6" s="1"/>
  <c r="U94" i="6"/>
  <c r="S94" i="6" s="1"/>
  <c r="U95" i="6"/>
  <c r="S95" i="6" s="1"/>
  <c r="U100" i="6"/>
  <c r="S100" i="6" s="1"/>
  <c r="U35" i="6"/>
  <c r="S35" i="6" s="1"/>
  <c r="U89" i="6"/>
  <c r="S89" i="6" s="1"/>
  <c r="U60" i="6"/>
  <c r="S60" i="6" s="1"/>
  <c r="U40" i="6"/>
  <c r="S40" i="6" s="1"/>
  <c r="BB103" i="6"/>
  <c r="BB97" i="6"/>
  <c r="BB92" i="6"/>
  <c r="BB86" i="6"/>
  <c r="BB83" i="6"/>
  <c r="BB80" i="6"/>
  <c r="BB77" i="6"/>
  <c r="BB74" i="6"/>
  <c r="BB71" i="6"/>
  <c r="BB65" i="6"/>
  <c r="BB60" i="6"/>
  <c r="BB57" i="6"/>
  <c r="BB54" i="6"/>
  <c r="BB49" i="6"/>
  <c r="BB46" i="6"/>
  <c r="BB41" i="6"/>
  <c r="BB38" i="6"/>
  <c r="BB33" i="6"/>
  <c r="BB30" i="6"/>
  <c r="BB25" i="6"/>
  <c r="BB22" i="6"/>
  <c r="BB17" i="6"/>
  <c r="BB14" i="6"/>
  <c r="BB11" i="6"/>
  <c r="BB7" i="6"/>
  <c r="BC5" i="6"/>
  <c r="BC9" i="6"/>
  <c r="BC13" i="6"/>
  <c r="BC17" i="6"/>
  <c r="BC21" i="6"/>
  <c r="BC25" i="6"/>
  <c r="BC29" i="6"/>
  <c r="BC33" i="6"/>
  <c r="BC37" i="6"/>
  <c r="BC41" i="6"/>
  <c r="BC45" i="6"/>
  <c r="BC49" i="6"/>
  <c r="BC53" i="6"/>
  <c r="BC57" i="6"/>
  <c r="BC61" i="6"/>
  <c r="BC65" i="6"/>
  <c r="BC69" i="6"/>
  <c r="BC73" i="6"/>
  <c r="BC77" i="6"/>
  <c r="BC81" i="6"/>
  <c r="BC85" i="6"/>
  <c r="BC89" i="6"/>
  <c r="BC93" i="6"/>
  <c r="BC97" i="6"/>
  <c r="BC101" i="6"/>
  <c r="BB100" i="6"/>
  <c r="BB94" i="6"/>
  <c r="BB91" i="6"/>
  <c r="BB88" i="6"/>
  <c r="BB85" i="6"/>
  <c r="BB82" i="6"/>
  <c r="BB79" i="6"/>
  <c r="BB73" i="6"/>
  <c r="BB68" i="6"/>
  <c r="BB62" i="6"/>
  <c r="BB59" i="6"/>
  <c r="BB56" i="6"/>
  <c r="BB51" i="6"/>
  <c r="BB48" i="6"/>
  <c r="BB43" i="6"/>
  <c r="BB40" i="6"/>
  <c r="BB35" i="6"/>
  <c r="BB32" i="6"/>
  <c r="BB27" i="6"/>
  <c r="BB24" i="6"/>
  <c r="BB19" i="6"/>
  <c r="BB16" i="6"/>
  <c r="BB10" i="6"/>
  <c r="BB6" i="6"/>
  <c r="BC6" i="6"/>
  <c r="BC10" i="6"/>
  <c r="BC14" i="6"/>
  <c r="BC18" i="6"/>
  <c r="BC22" i="6"/>
  <c r="BC26" i="6"/>
  <c r="BC30" i="6"/>
  <c r="BC34" i="6"/>
  <c r="BC38" i="6"/>
  <c r="BC42" i="6"/>
  <c r="BC46" i="6"/>
  <c r="BC50" i="6"/>
  <c r="BC54" i="6"/>
  <c r="BC58" i="6"/>
  <c r="BC62" i="6"/>
  <c r="BC66" i="6"/>
  <c r="BC70" i="6"/>
  <c r="BC74" i="6"/>
  <c r="BC78" i="6"/>
  <c r="BC82" i="6"/>
  <c r="BC86" i="6"/>
  <c r="BC90" i="6"/>
  <c r="BC94" i="6"/>
  <c r="BC98" i="6"/>
  <c r="BC102" i="6"/>
  <c r="BB102" i="6"/>
  <c r="BB99" i="6"/>
  <c r="BB96" i="6"/>
  <c r="BB93" i="6"/>
  <c r="BB90" i="6"/>
  <c r="BB87" i="6"/>
  <c r="BB81" i="6"/>
  <c r="BB76" i="6"/>
  <c r="BB70" i="6"/>
  <c r="BB67" i="6"/>
  <c r="BB64" i="6"/>
  <c r="BB61" i="6"/>
  <c r="BB58" i="6"/>
  <c r="BB53" i="6"/>
  <c r="BB50" i="6"/>
  <c r="BB45" i="6"/>
  <c r="BB42" i="6"/>
  <c r="BB37" i="6"/>
  <c r="BB34" i="6"/>
  <c r="BB29" i="6"/>
  <c r="BB26" i="6"/>
  <c r="BB21" i="6"/>
  <c r="BB18" i="6"/>
  <c r="BB13" i="6"/>
  <c r="BB9" i="6"/>
  <c r="BB5" i="6"/>
  <c r="BC7" i="6"/>
  <c r="BC11" i="6"/>
  <c r="BC15" i="6"/>
  <c r="BC19" i="6"/>
  <c r="BC23" i="6"/>
  <c r="BC27" i="6"/>
  <c r="BC31" i="6"/>
  <c r="BC35" i="6"/>
  <c r="BC39" i="6"/>
  <c r="BC43" i="6"/>
  <c r="BC47" i="6"/>
  <c r="BC51" i="6"/>
  <c r="BC55" i="6"/>
  <c r="BC59" i="6"/>
  <c r="BC63" i="6"/>
  <c r="BC67" i="6"/>
  <c r="BC71" i="6"/>
  <c r="BC75" i="6"/>
  <c r="BC79" i="6"/>
  <c r="BC83" i="6"/>
  <c r="BC87" i="6"/>
  <c r="BC91" i="6"/>
  <c r="BC95" i="6"/>
  <c r="BC99" i="6"/>
  <c r="BC103" i="6"/>
  <c r="BB101" i="6"/>
  <c r="BB89" i="6"/>
  <c r="BB78" i="6"/>
  <c r="BB66" i="6"/>
  <c r="BB55" i="6"/>
  <c r="BB44" i="6"/>
  <c r="BB23" i="6"/>
  <c r="BB12" i="6"/>
  <c r="BC12" i="6"/>
  <c r="BC28" i="6"/>
  <c r="BC44" i="6"/>
  <c r="BC60" i="6"/>
  <c r="BC76" i="6"/>
  <c r="BC92" i="6"/>
  <c r="BB98" i="6"/>
  <c r="BB75" i="6"/>
  <c r="BB63" i="6"/>
  <c r="BB52" i="6"/>
  <c r="BB31" i="6"/>
  <c r="BB20" i="6"/>
  <c r="BB8" i="6"/>
  <c r="BC16" i="6"/>
  <c r="BC32" i="6"/>
  <c r="BC48" i="6"/>
  <c r="BC64" i="6"/>
  <c r="BC80" i="6"/>
  <c r="BC96" i="6"/>
  <c r="BB95" i="6"/>
  <c r="BB84" i="6"/>
  <c r="BB72" i="6"/>
  <c r="BB39" i="6"/>
  <c r="BB28" i="6"/>
  <c r="BB4" i="6"/>
  <c r="BC20" i="6"/>
  <c r="BC36" i="6"/>
  <c r="BC52" i="6"/>
  <c r="BC68" i="6"/>
  <c r="BC84" i="6"/>
  <c r="BC100" i="6"/>
  <c r="BC4" i="6"/>
  <c r="BB15" i="6"/>
  <c r="BC56" i="6"/>
  <c r="BB47" i="6"/>
  <c r="BC8" i="6"/>
  <c r="BC72" i="6"/>
  <c r="BB36" i="6"/>
  <c r="BC24" i="6"/>
  <c r="BC88" i="6"/>
  <c r="BB69" i="6"/>
  <c r="BC40" i="6"/>
  <c r="J2" i="7"/>
  <c r="S65" i="6"/>
  <c r="S18" i="6"/>
  <c r="BA39" i="6" l="1"/>
  <c r="BA16" i="6"/>
  <c r="BA75" i="6"/>
  <c r="BA40" i="6"/>
  <c r="BA24" i="6"/>
  <c r="BA103" i="6"/>
  <c r="BA71" i="6"/>
  <c r="BA70" i="6"/>
  <c r="BA102" i="6"/>
  <c r="BA9" i="6"/>
  <c r="BA15" i="6"/>
  <c r="BA77" i="6"/>
  <c r="BA47" i="6"/>
  <c r="BA48" i="6"/>
  <c r="BA13" i="6"/>
  <c r="BA29" i="6"/>
  <c r="BA45" i="6"/>
  <c r="BA32" i="6"/>
  <c r="BA31" i="6"/>
  <c r="BA46" i="6"/>
  <c r="BA30" i="6"/>
  <c r="BA14" i="6"/>
  <c r="BA55" i="6"/>
  <c r="BA23" i="6"/>
  <c r="BA78" i="6"/>
  <c r="BA79" i="6"/>
  <c r="BA54" i="6"/>
  <c r="BA38" i="6"/>
  <c r="BA22" i="6"/>
  <c r="BA52" i="6"/>
  <c r="K11" i="7"/>
  <c r="I11" i="7" s="1"/>
  <c r="K23" i="7"/>
  <c r="I23" i="7" s="1"/>
  <c r="K13" i="7"/>
  <c r="I13" i="7" s="1"/>
  <c r="K4" i="7"/>
  <c r="I4" i="7" s="1"/>
  <c r="K25" i="7"/>
  <c r="I25" i="7" s="1"/>
  <c r="K7" i="7"/>
  <c r="I7" i="7" s="1"/>
  <c r="K63" i="7"/>
  <c r="I63" i="7" s="1"/>
  <c r="K93" i="7"/>
  <c r="I93" i="7" s="1"/>
  <c r="K36" i="7"/>
  <c r="I36" i="7" s="1"/>
  <c r="K86" i="7"/>
  <c r="I86" i="7" s="1"/>
  <c r="K96" i="7"/>
  <c r="I96" i="7" s="1"/>
  <c r="K38" i="7"/>
  <c r="I38" i="7" s="1"/>
  <c r="K43" i="7"/>
  <c r="I43" i="7" s="1"/>
  <c r="K66" i="7"/>
  <c r="I66" i="7" s="1"/>
  <c r="K42" i="7"/>
  <c r="I42" i="7" s="1"/>
  <c r="K82" i="7"/>
  <c r="I82" i="7" s="1"/>
  <c r="K84" i="7"/>
  <c r="I84" i="7" s="1"/>
  <c r="K47" i="7"/>
  <c r="I47" i="7" s="1"/>
  <c r="K89" i="7"/>
  <c r="I89" i="7" s="1"/>
  <c r="K35" i="7"/>
  <c r="I35" i="7" s="1"/>
  <c r="K97" i="7"/>
  <c r="I97" i="7" s="1"/>
  <c r="K17" i="7"/>
  <c r="I17" i="7" s="1"/>
  <c r="K15" i="7"/>
  <c r="I15" i="7" s="1"/>
  <c r="K24" i="7"/>
  <c r="I24" i="7" s="1"/>
  <c r="K18" i="7"/>
  <c r="I18" i="7" s="1"/>
  <c r="K14" i="7"/>
  <c r="I14" i="7" s="1"/>
  <c r="K10" i="7"/>
  <c r="I10" i="7" s="1"/>
  <c r="K28" i="7"/>
  <c r="I28" i="7" s="1"/>
  <c r="K30" i="7"/>
  <c r="I30" i="7" s="1"/>
  <c r="K69" i="7"/>
  <c r="I69" i="7" s="1"/>
  <c r="K61" i="7"/>
  <c r="I61" i="7" s="1"/>
  <c r="K48" i="7"/>
  <c r="I48" i="7" s="1"/>
  <c r="K81" i="7"/>
  <c r="I81" i="7" s="1"/>
  <c r="K27" i="7"/>
  <c r="I27" i="7" s="1"/>
  <c r="K80" i="7"/>
  <c r="I80" i="7" s="1"/>
  <c r="K94" i="7"/>
  <c r="I94" i="7" s="1"/>
  <c r="K83" i="7"/>
  <c r="I83" i="7" s="1"/>
  <c r="K73" i="7"/>
  <c r="I73" i="7" s="1"/>
  <c r="K78" i="7"/>
  <c r="I78" i="7" s="1"/>
  <c r="K64" i="7"/>
  <c r="I64" i="7" s="1"/>
  <c r="K98" i="7"/>
  <c r="I98" i="7" s="1"/>
  <c r="K85" i="7"/>
  <c r="I85" i="7" s="1"/>
  <c r="K46" i="7"/>
  <c r="I46" i="7" s="1"/>
  <c r="K53" i="7"/>
  <c r="I53" i="7" s="1"/>
  <c r="K37" i="7"/>
  <c r="I37" i="7" s="1"/>
  <c r="K70" i="7"/>
  <c r="I70" i="7" s="1"/>
  <c r="K52" i="7"/>
  <c r="I52" i="7" s="1"/>
  <c r="K21" i="7"/>
  <c r="I21" i="7" s="1"/>
  <c r="K20" i="7"/>
  <c r="I20" i="7" s="1"/>
  <c r="K19" i="7"/>
  <c r="I19" i="7" s="1"/>
  <c r="K6" i="7"/>
  <c r="I6" i="7" s="1"/>
  <c r="K26" i="7"/>
  <c r="I26" i="7" s="1"/>
  <c r="K9" i="7"/>
  <c r="I9" i="7" s="1"/>
  <c r="K100" i="7"/>
  <c r="I100" i="7" s="1"/>
  <c r="K39" i="7"/>
  <c r="I39" i="7" s="1"/>
  <c r="K32" i="7"/>
  <c r="I32" i="7" s="1"/>
  <c r="K67" i="7"/>
  <c r="I67" i="7" s="1"/>
  <c r="K50" i="7"/>
  <c r="I50" i="7" s="1"/>
  <c r="K33" i="7"/>
  <c r="I33" i="7" s="1"/>
  <c r="K60" i="7"/>
  <c r="I60" i="7" s="1"/>
  <c r="K40" i="7"/>
  <c r="I40" i="7" s="1"/>
  <c r="K79" i="7"/>
  <c r="I79" i="7" s="1"/>
  <c r="K77" i="7"/>
  <c r="I77" i="7" s="1"/>
  <c r="K54" i="7"/>
  <c r="I54" i="7" s="1"/>
  <c r="K44" i="7"/>
  <c r="I44" i="7" s="1"/>
  <c r="K99" i="7"/>
  <c r="I99" i="7" s="1"/>
  <c r="K58" i="7"/>
  <c r="I58" i="7" s="1"/>
  <c r="K51" i="7"/>
  <c r="I51" i="7" s="1"/>
  <c r="K75" i="7"/>
  <c r="I75" i="7" s="1"/>
  <c r="K88" i="7"/>
  <c r="I88" i="7" s="1"/>
  <c r="K62" i="7"/>
  <c r="I62" i="7" s="1"/>
  <c r="K95" i="7"/>
  <c r="I95" i="7" s="1"/>
  <c r="K59" i="7"/>
  <c r="I59" i="7" s="1"/>
  <c r="BA90" i="6"/>
  <c r="K8" i="7"/>
  <c r="I8" i="7" s="1"/>
  <c r="K22" i="7"/>
  <c r="I22" i="7" s="1"/>
  <c r="K12" i="7"/>
  <c r="I12" i="7" s="1"/>
  <c r="K5" i="7"/>
  <c r="I5" i="7" s="1"/>
  <c r="K16" i="7"/>
  <c r="I16" i="7" s="1"/>
  <c r="K3" i="7"/>
  <c r="I3" i="7" s="1"/>
  <c r="K34" i="7"/>
  <c r="I34" i="7" s="1"/>
  <c r="K49" i="7"/>
  <c r="I49" i="7" s="1"/>
  <c r="K65" i="7"/>
  <c r="I65" i="7" s="1"/>
  <c r="K68" i="7"/>
  <c r="I68" i="7" s="1"/>
  <c r="K29" i="7"/>
  <c r="I29" i="7" s="1"/>
  <c r="K45" i="7"/>
  <c r="I45" i="7" s="1"/>
  <c r="K31" i="7"/>
  <c r="I31" i="7" s="1"/>
  <c r="K90" i="7"/>
  <c r="I90" i="7" s="1"/>
  <c r="K91" i="7"/>
  <c r="I91" i="7" s="1"/>
  <c r="K101" i="7"/>
  <c r="I101" i="7" s="1"/>
  <c r="K74" i="7"/>
  <c r="I74" i="7" s="1"/>
  <c r="K87" i="7"/>
  <c r="I87" i="7" s="1"/>
  <c r="K72" i="7"/>
  <c r="I72" i="7" s="1"/>
  <c r="K71" i="7"/>
  <c r="I71" i="7" s="1"/>
  <c r="K57" i="7"/>
  <c r="I57" i="7" s="1"/>
  <c r="K92" i="7"/>
  <c r="I92" i="7" s="1"/>
  <c r="K76" i="7"/>
  <c r="I76" i="7" s="1"/>
  <c r="K56" i="7"/>
  <c r="I56" i="7" s="1"/>
  <c r="K55" i="7"/>
  <c r="I55" i="7" s="1"/>
  <c r="K41" i="7"/>
  <c r="I41" i="7" s="1"/>
  <c r="BA20" i="6"/>
  <c r="BA5" i="6"/>
  <c r="BA21" i="6"/>
  <c r="BA37" i="6"/>
  <c r="BA53" i="6"/>
  <c r="BA56" i="6"/>
  <c r="BA98" i="6"/>
  <c r="BA66" i="6"/>
  <c r="BA97" i="6"/>
  <c r="BA65" i="6"/>
  <c r="BA84" i="6"/>
  <c r="BA6" i="6"/>
  <c r="BA87" i="6"/>
  <c r="K2" i="7"/>
  <c r="I2" i="7" s="1"/>
  <c r="BA72" i="6"/>
  <c r="BA44" i="6"/>
  <c r="BA67" i="6"/>
  <c r="BA99" i="6"/>
  <c r="BA58" i="6"/>
  <c r="BA42" i="6"/>
  <c r="BA26" i="6"/>
  <c r="BA62" i="6"/>
  <c r="BA82" i="6"/>
  <c r="BA94" i="6"/>
  <c r="BA93" i="6"/>
  <c r="BA61" i="6"/>
  <c r="BA11" i="6"/>
  <c r="BA25" i="6"/>
  <c r="BA41" i="6"/>
  <c r="BA57" i="6"/>
  <c r="BA74" i="6"/>
  <c r="BA86" i="6"/>
  <c r="BA4" i="6"/>
  <c r="BA8" i="6"/>
  <c r="BA28" i="6"/>
  <c r="BA95" i="6"/>
  <c r="BA63" i="6"/>
  <c r="BA19" i="6"/>
  <c r="BA35" i="6"/>
  <c r="BA51" i="6"/>
  <c r="BA68" i="6"/>
  <c r="BA100" i="6"/>
  <c r="BA89" i="6"/>
  <c r="BA73" i="6"/>
  <c r="BA60" i="6"/>
  <c r="BA92" i="6"/>
  <c r="BA76" i="6"/>
  <c r="BA50" i="6"/>
  <c r="BA34" i="6"/>
  <c r="BA18" i="6"/>
  <c r="BA88" i="6"/>
  <c r="BA101" i="6"/>
  <c r="BA85" i="6"/>
  <c r="BA69" i="6"/>
  <c r="BA17" i="6"/>
  <c r="BA33" i="6"/>
  <c r="BA49" i="6"/>
  <c r="BA80" i="6"/>
  <c r="BA36" i="6"/>
  <c r="BA12" i="6"/>
  <c r="BA64" i="6"/>
  <c r="BA96" i="6"/>
  <c r="BA10" i="6"/>
  <c r="BA27" i="6"/>
  <c r="BA43" i="6"/>
  <c r="BA59" i="6"/>
  <c r="BA91" i="6"/>
  <c r="BA81" i="6"/>
  <c r="BA7" i="6"/>
  <c r="BA8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X24" authorId="0" shapeId="0" xr:uid="{057B2011-53C7-4D87-81D6-AFB775A55133}">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<sst xmlns="http://schemas.openxmlformats.org/spreadsheetml/2006/main" count="2328" uniqueCount="515">
  <si>
    <t>№ п/п</t>
  </si>
  <si>
    <t>Наименование учреждения</t>
  </si>
  <si>
    <t xml:space="preserve">1. Открытость и доступность информации об организации </t>
  </si>
  <si>
    <t>2. Комфортность условий предоставления услуг</t>
  </si>
  <si>
    <t>Крит2</t>
  </si>
  <si>
    <t>3. Доступность услуг для инвалидов</t>
  </si>
  <si>
    <t>Крит3</t>
  </si>
  <si>
    <t xml:space="preserve">4. Доброжелательность, вежливость работников организации </t>
  </si>
  <si>
    <t>Крит4</t>
  </si>
  <si>
    <t>5. Удовлетворенность условиями оказания услуг</t>
  </si>
  <si>
    <t>Крит5</t>
  </si>
  <si>
    <t>ИТОГ</t>
  </si>
  <si>
    <t>1.1.1. И.стенд</t>
  </si>
  <si>
    <t>1.1.2. И.сайт</t>
  </si>
  <si>
    <t>1.2.1. С.дист</t>
  </si>
  <si>
    <t>1.3.1.У.стенд</t>
  </si>
  <si>
    <t>1.3.2. У.сайт</t>
  </si>
  <si>
    <t>1.1. П.инф</t>
  </si>
  <si>
    <t>1.2. П.дист</t>
  </si>
  <si>
    <t>1.3. П.открУ</t>
  </si>
  <si>
    <t>2.1.1.С.комф</t>
  </si>
  <si>
    <t>2.3.1.У.комф.</t>
  </si>
  <si>
    <t>2.1. П.комф</t>
  </si>
  <si>
    <t>2.3. У.комф.</t>
  </si>
  <si>
    <t>3.1.1. С.Орг.Д</t>
  </si>
  <si>
    <t>3.2.1. С.Усл.Д</t>
  </si>
  <si>
    <t>3.3.1. У.дост</t>
  </si>
  <si>
    <t>3.1. П.орг.Д</t>
  </si>
  <si>
    <t>3.2. П.усл.Д</t>
  </si>
  <si>
    <t>3.3. П.дост.У</t>
  </si>
  <si>
    <t>4.1.1. У.перв.К</t>
  </si>
  <si>
    <t>4.2.1. У.оказ.усл</t>
  </si>
  <si>
    <t>4.3.1. У.вежл.дист</t>
  </si>
  <si>
    <t>4.1. П.перв.К</t>
  </si>
  <si>
    <t>4.2. П.оказ.усл</t>
  </si>
  <si>
    <t>4.3. П.вежл.дист.У</t>
  </si>
  <si>
    <t>5.1.1. У.реком</t>
  </si>
  <si>
    <t>5.2.1.1. У.орг.усл.</t>
  </si>
  <si>
    <t>5.3.1. У.уд</t>
  </si>
  <si>
    <t>5.1. П.реком</t>
  </si>
  <si>
    <t>5.2.П.Орг.усл.</t>
  </si>
  <si>
    <t>5.3. П.уд</t>
  </si>
  <si>
    <t>общий балл</t>
  </si>
  <si>
    <t>Выборка (анкет)</t>
  </si>
  <si>
    <t>критерии</t>
  </si>
  <si>
    <t>показатели</t>
  </si>
  <si>
    <t>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нормативными правовыми актами</t>
  </si>
  <si>
    <t>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</si>
  <si>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</si>
  <si>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</si>
  <si>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Наличие на официальном сайте организации информации о дистанционных способах взаимодействия с получателями услуг и их функционирование:</t>
  </si>
  <si>
    <t xml:space="preserve">Доля получателей услуг, удовлетворенных открытостью,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на официальном сайте организации социальной сферы в сети «Интернет» (в % от общего числа опрошенных получателей услуг). </t>
  </si>
  <si>
    <t xml:space="preserve">Обеспечение в организации социальной сферы комфортных условий для предоставления услуг </t>
  </si>
  <si>
    <t>Наличие комфортных условий для предоставления услуг</t>
  </si>
  <si>
    <t>Доля получателей услуг удовлетворенных комфортностью предоставления услуг организацией социальной сферы (в % от общего числа опрошенных получателей услуг).</t>
  </si>
  <si>
    <t>Удовлетворенность комфортностью предоставления услуг организацией социальной сферы</t>
  </si>
  <si>
    <t>Оборудование помещений организации социальной сферы и прилегающей к ней территории с учетом доступности для инвалидов:</t>
  </si>
  <si>
    <t>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</si>
  <si>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Обеспечение в организации социальной сферы условий доступности, позволяющих инвалидам получать услуги наравне с другими:</t>
  </si>
  <si>
    <t>Наличие в организации социальной сферы условий доступности, позволяющих инвалидам получать услуги наравне с другими</t>
  </si>
  <si>
    <t>Доля получателей услуг, удовлетворенных доступностью услуг для инвалидов (в % от общего числа опрошенных получателей услуг – инвалидов).</t>
  </si>
  <si>
    <t>Удовлетворенность доступностью услуг для инвалидов</t>
  </si>
  <si>
    <t>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 (в % от общего числа опрошенных получателей услуг).</t>
  </si>
  <si>
    <t>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</si>
  <si>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 (в % от общего числа опрошенных получателей услуг).</t>
  </si>
  <si>
    <t>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</si>
  <si>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(в % от общего числа опрошенных получателей услуг).</t>
  </si>
  <si>
    <t>Удовлетворенность доброжелательностью, вежливостью работников организации социальной сферы при использовании дистанционных форм взаимодействия</t>
  </si>
  <si>
    <t>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 (в % от общего числа опрошенных получателей услуг).</t>
  </si>
  <si>
    <t xml:space="preserve">Готовность получателей услуг рекомендовать организацию социальной сферы родственникам и знакомым </t>
  </si>
  <si>
    <t>Доля получателей услуг, удовлетворенных организационными условиями предоставления услуг (в % от общего числа опрошенных получателей услуг)</t>
  </si>
  <si>
    <t>Доля получателей услуг, удовлетворенных в целом условиями оказания услуг в организации социальной сферы (в % от общего числа опрошенных получателей услуг).</t>
  </si>
  <si>
    <t>Удовлетворенность получателей услуг в целом условиями оказания услуг в организации социальной сферы</t>
  </si>
  <si>
    <t>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(кол-во удовлетворенных)</t>
  </si>
  <si>
    <t>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 (количество)</t>
  </si>
  <si>
    <t>кол-во</t>
  </si>
  <si>
    <t>Крит1</t>
  </si>
  <si>
    <t>2.2.2. С.своевр</t>
  </si>
  <si>
    <t>2.2. П.ожид</t>
  </si>
  <si>
    <t>кол-во респондентов</t>
  </si>
  <si>
    <t>в т.ч. удовл.</t>
  </si>
  <si>
    <t>Названия строк</t>
  </si>
  <si>
    <t>Сумма по полю Пользовались ли Вы официальным сайтом организации, чтобы получить информацию о ее деятельности?</t>
  </si>
  <si>
    <t>Сумма по полю Удовлетворены ли Вы открытостью, полнотой и доступностью информации о деятельности организации, размещенной на ее официальном сайте в информационно-телекоммуникационной сети «Интернет»?</t>
  </si>
  <si>
    <t>Сумма по полю Имеете ли Вы (или лицо, представителем которого Вы являетесь) установленную группу инвалидности?</t>
  </si>
  <si>
    <t>Сумма по полю Удовлетворены ли Вы доступностью предоставления услуг для инвалидов в организации?</t>
  </si>
  <si>
    <t>2. Комфортность условий осуществления образовательной деятельности</t>
  </si>
  <si>
    <t>5. Удовлетворенность условиями осуществления образовательной деятельности</t>
  </si>
  <si>
    <t>5. Удовлетворенность условиями осущесвтления образовательной деятельности</t>
  </si>
  <si>
    <t>3. Доступность для инвалидов</t>
  </si>
  <si>
    <t>Сумма по полю При посещении организации обращались ли Вы к информации о ее деятельности, размещенной на информационных стендах в помещениях организации?</t>
  </si>
  <si>
    <t>Сумма по полю Удовлетворены ли Вы открытостью, полнотой и доступностью информации о деятельности организации, размещенной на информационных стендах в помещении организации?</t>
  </si>
  <si>
    <t>Сумма по полю Удовлетворены ли Вы комфортностью условий?</t>
  </si>
  <si>
    <t>Сумма по полю Удовлетворены ли Вы доброжелательностью и вежливостью работников организации, обеспечивающих первичный контакт с посетителями и информирование об услугах при непосредственном обращении в организацию ?</t>
  </si>
  <si>
    <t>Сумма по полю Удовлетворены ли Вы доброжелательностью и вежливостью работников организации, обеспечивающих непосредственное оказание услуги при обращении в организацию?</t>
  </si>
  <si>
    <t>Сумма по полю Пользовались ли Вы какими-либо дистанционными способами взаимодействия с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</si>
  <si>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Сумма по полю Удовлетворены ли Вы доброжелательностью и вежливостью работников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</si>
  <si>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Сумма по полю Готовы ли Вы рекомендовать данную организацию родственникам и знакомым (или могли бы Вы ее рекомендовать, если бы была возможность выбора организации)?</t>
  </si>
  <si>
    <t>Сумма по полю Удовлетворены организационными условиями предоставления услуг (графиком работы организации, подразделения, отдельных специалистов и прочее)?</t>
  </si>
  <si>
    <t>Сумма по полю Удовлетворены ли Вы в целом условиями оказания услуг в организации?</t>
  </si>
  <si>
    <t>Количество по полю номер</t>
  </si>
  <si>
    <t>1.1.1. И.стенд макс.</t>
  </si>
  <si>
    <t>1.1.2. И.сайт  макс.</t>
  </si>
  <si>
    <t>место в рейтинге</t>
  </si>
  <si>
    <t>Итоговый балл</t>
  </si>
  <si>
    <t>Место в рейтинге</t>
  </si>
  <si>
    <t>Генеральная совокупность</t>
  </si>
  <si>
    <t>Количественные результаты независимой оценки качества оказания услуг организациями</t>
  </si>
  <si>
    <t>Публично-правовое образование</t>
  </si>
  <si>
    <t>Сфера деятельности</t>
  </si>
  <si>
    <t>2 - Образование</t>
  </si>
  <si>
    <t>Период проведения независимой оценки</t>
  </si>
  <si>
    <t>Основание для определения перечня показателей</t>
  </si>
  <si>
    <t>Единый порядок расчета (Приказ Минтруда № 344н от 31.05.2018 г.)</t>
  </si>
  <si>
    <t>Пожалуйста, введите значения выполнения индикаторов</t>
  </si>
  <si>
    <t>№
п.п.</t>
  </si>
  <si>
    <t>Организация</t>
  </si>
  <si>
    <t>Численность
получателей
услуг
организации</t>
  </si>
  <si>
    <t>Количество
респондентов</t>
  </si>
  <si>
    <t>Доля
респондентов</t>
  </si>
  <si>
    <t>Общие критерии оценки</t>
  </si>
  <si>
    <t>1 - критерий открытости и доступности информации об организации</t>
  </si>
  <si>
    <t>2 - критерий комфортности условий предоставления услуги, в том числе время ожидания ее предоставления</t>
  </si>
  <si>
    <t>3 - критерий доступности услуг для инвалидов</t>
  </si>
  <si>
    <t>4 - критерий доброжелательности, вежливости работников организации</t>
  </si>
  <si>
    <t>5 - критерий удовлетворенности условиями оказания услуг</t>
  </si>
  <si>
    <t>Показатели</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</si>
  <si>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</si>
  <si>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</si>
  <si>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организации социальной сферы</t>
  </si>
  <si>
    <t>2.1 Обеспечение в организации социальной сферы комфортных условий предоставления услуг</t>
  </si>
  <si>
    <t>2.3 Доля получателей услуг удовлетворенных комфортностью предоставления услуг организацией социальной сферы</t>
  </si>
  <si>
    <t>3.1 Оборудование помещений организации социальной сферы и прилегающей к ней территории с учетом доступности для инвалидов</t>
  </si>
  <si>
    <t>3.2 Обеспечение в организации социальной сферы условий доступности, позволяющих инвалидам получать услуги наравне с другими</t>
  </si>
  <si>
    <t>3.3 Доля получателей услуг, удовлетворенных доступностью услуг для инвалидов</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</si>
  <si>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</si>
  <si>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</si>
  <si>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</si>
  <si>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</si>
  <si>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</si>
  <si>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организации социальной сферы</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</si>
  <si>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</si>
  <si>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</si>
  <si>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1.2.1 - Наличие и функционирование на официальном сайте организации информации о дистанционных способах взаимодействия с получателями услуг: телефона; электронной почты; электронных сервисов (форма для подачи электронного обращения (жалобы, предложения), получение консультации по оказываемым услугам и пр.); раздела «Часто задаваемые вопросы»;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 иного дистанционного способа взаимодействия.</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</si>
  <si>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</si>
  <si>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</si>
  <si>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</si>
  <si>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t>2.3.1 - Удовлетворенность комфортностью предоставления услуг организацией социальной сферы.</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</si>
  <si>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</si>
  <si>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</si>
  <si>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t>3.3.1 - Удовлетворенность доступностью услуг для инвалидов.</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</si>
  <si>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</si>
  <si>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</si>
  <si>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</si>
  <si>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5.1.1 - Готовность получателей услуг рекомендовать организацию социальной сферы родственникам и знакомым.</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</si>
  <si>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</si>
  <si>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5.3.1 - Удовлетворенность получателей услуг в целом условиями оказания услуг в организации социальной сферы.</t>
  </si>
  <si>
    <t>Наименование индикатора</t>
  </si>
  <si>
    <t>Выполнение индикатора</t>
  </si>
  <si>
    <t>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t>
  </si>
  <si>
    <t>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t>
  </si>
  <si>
    <t>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t>
  </si>
  <si>
    <t>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t>
  </si>
  <si>
    <t>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t>
  </si>
  <si>
    <t>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</si>
  <si>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</si>
  <si>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</si>
  <si>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</si>
  <si>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</si>
  <si>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</si>
  <si>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</si>
  <si>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среднее</t>
  </si>
  <si>
    <t>64000000 - Сахалинская область</t>
  </si>
  <si>
    <t>Шаблон сформирован 26.02.2022 12:40</t>
  </si>
  <si>
    <t xml:space="preserve">Наименование организации: </t>
  </si>
  <si>
    <t>Укажите численность обучающихся в образовательной организации:</t>
  </si>
  <si>
    <t>Возможность реализация в организации адаптированных образовательных программ:</t>
  </si>
  <si>
    <t>К2 Расположение организации в здании исторического, культурного и архитектурного наследия:</t>
  </si>
  <si>
    <t xml:space="preserve">K2A. Имеется ли решение органов по охране и использованию памятников истории и культуры соответствующего уровня и органов социальной защиты населения о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t>
  </si>
  <si>
    <t>1.1. Отметьте наличие и полноту информации о деятельности образовательной организации, размещенной на информационных СТЕНДАХ, расположенных в помещении организации</t>
  </si>
  <si>
    <t>1.2. Отметьте наличие и полноту информации о деятельности образовательной организации, размещенной на официальном САЙТЕ образовательной организации в сети Интернет</t>
  </si>
  <si>
    <t xml:space="preserve">1.2. Наличие на официальном сайте организации (учреждения) информации о дистанционных способах обратной связи и взаимодействия с получателями услуг и их функционирование. </t>
  </si>
  <si>
    <t>II. Показатели, характеризующие комфортность условий, в которых осуществляется образовательная деятельность</t>
  </si>
  <si>
    <t>III. Показатели, характеризующие доступность образовательной деятельности для инвалидов</t>
  </si>
  <si>
    <t xml:space="preserve">I. Основные сведения </t>
  </si>
  <si>
    <t xml:space="preserve">II. Структура и органы управления образовательной организацией </t>
  </si>
  <si>
    <t xml:space="preserve">III. Документы (в виде копий) </t>
  </si>
  <si>
    <t>IV. Платные образовательные услуги</t>
  </si>
  <si>
    <t xml:space="preserve">V. Образование </t>
  </si>
  <si>
    <t xml:space="preserve">Образовательные организации, реализующие профессиональные образовательные программы, дополнительно для каждой образовательной программы размещают: </t>
  </si>
  <si>
    <t xml:space="preserve">VI. Руководство. Педагогический (научно-педагогический) состав </t>
  </si>
  <si>
    <t xml:space="preserve">VII. Материально-техническое обеспечении образовательной деятельности </t>
  </si>
  <si>
    <t>III. Образование</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</si>
  <si>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</si>
  <si>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</si>
  <si>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Информация о численности обучающихся по реализуемым образовательным программам, в том числе:</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</si>
  <si>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</si>
  <si>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 xml:space="preserve">IV. Образовательные стандарты и требования </t>
  </si>
  <si>
    <t>V. Руководство. Педагогический (научно-педагогический) состав</t>
  </si>
  <si>
    <t>VI. Материально-техническое обеспечение и оснащенность образовательного процесса</t>
  </si>
  <si>
    <t>VII. Доступная среда  Информация о специальных условиях для обучения инвалидов и лиц с ограниченными возможностями здоровья, в том числе:</t>
  </si>
  <si>
    <t>VIII. Международное сотрудничество</t>
  </si>
  <si>
    <t>IX. Вакантные места для приема (перевода) обучающихся</t>
  </si>
  <si>
    <t xml:space="preserve">X. Стипендии и меры поддержки обучающихся </t>
  </si>
  <si>
    <t>XI. Финансово-хозяйственная деятельность</t>
  </si>
  <si>
    <t xml:space="preserve">XII. Платные образовательные услуги </t>
  </si>
  <si>
    <t xml:space="preserve">XIII. Документы </t>
  </si>
  <si>
    <t>2.1. Обеспечение в организации комфортных условий, в которых осуществляется образовательная деятельность.</t>
  </si>
  <si>
    <t>3.1. Оборудование территории, прилегающей к зданиям организации, и помещений с учетом доступности для инвалидов:</t>
  </si>
  <si>
    <t>3.2. Обеспечение в организации условий доступности, позволяющих инвалидам получать образовательные услуги наравне с другими, включая:</t>
  </si>
  <si>
    <t>Общая численность обучающихся в организации (в течение календарного года, предшествующего году проведения независимой оценки качества)</t>
  </si>
  <si>
    <t>Численность обучающихся с установленной группой инвалидности/ ОВЗ (в сумме)</t>
  </si>
  <si>
    <t>1. Информация  о  месте  нахождения  образовательной организации, ее представительств и филиалов  (при наличии)</t>
  </si>
  <si>
    <t>2. Информация о режиме и графике работы образовательной организации,  ее  представительств  и  филиалов  (при наличии)</t>
  </si>
  <si>
    <t>3. 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</si>
  <si>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   </t>
  </si>
  <si>
    <t>5.  Свидетельство о государственной аккредитации  (с приложениями) (при наличии)</t>
  </si>
  <si>
    <t>6.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</si>
  <si>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7.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</si>
  <si>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8. Лицензия  на  осуществление  образовательной деятельности (с приложениями)</t>
  </si>
  <si>
    <t>9.  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</si>
  <si>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10. Информация о календарном учебном графике с приложением его в виде электронного документа</t>
  </si>
  <si>
    <t>11.  Образовательные организации, реализующие общеобразовательные программы, дополнительно указывают наименование образовательной программы</t>
  </si>
  <si>
    <t>12.  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отчисления[2]</t>
  </si>
  <si>
    <t>13. Информация о руководителе образовательной организации, его заместителях, руководителях филиалов,представительств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</si>
  <si>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</si>
  <si>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15. Информация об условиях питания обучающихся, в том числе инвалидов и лиц с ограниченными возможностями здоровья. </t>
  </si>
  <si>
    <t>1. Информация о полном и сокращенном (при наличии) наименовании образовательной организации</t>
  </si>
  <si>
    <t xml:space="preserve">2. Информация  о  дате  создания  образовательной организации  </t>
  </si>
  <si>
    <t>3. 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</si>
  <si>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4. Информация о месте нахождения образовательной  организации, ее представительств и филиалов  (при наличии)</t>
  </si>
  <si>
    <t>5. Информация о режиме и графике работы образовательной организации, ее представительств и филиалов (при наличии)</t>
  </si>
  <si>
    <t>6.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</si>
  <si>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7. Информация о контактных телефонах и об адресах электронной почты образовательной организации, ее представительств и филиалов (при наличии)</t>
  </si>
  <si>
    <t>9.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</si>
  <si>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10.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</si>
  <si>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11. Лицензия на осуществление образовательной деятельности (выписка из реестра лицензий на  осуществление образовательной деятельности)</t>
  </si>
  <si>
    <t>12.   О реализуемых уровнях образования</t>
  </si>
  <si>
    <t>13.   О формах обучения</t>
  </si>
  <si>
    <t>14.   О нормативных сроках обучения</t>
  </si>
  <si>
    <t>15.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</si>
  <si>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16.   О языка(х), на котором(ых) осуществляется образование (обучение) [Размещается в форме электронного документа, подписанного простой электронной подписью]</t>
  </si>
  <si>
    <t>17.   Об учебных предметах, курсах, дисциплинах (модулях), предусмотренных соответствующей образовательной программой</t>
  </si>
  <si>
    <t>18.   О практике, предусмотренной соответствующей образовательной программой</t>
  </si>
  <si>
    <t>19.   Об использовании при реализации образовательной программы электронного обучения и дистанционных</t>
  </si>
  <si>
    <t>20.   Об  учебном  плане  с  приложением  его  в  виде электронного документа</t>
  </si>
  <si>
    <t>21.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</si>
  <si>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22.   О календарном учебном графике с приложением его в виде электронного документа</t>
  </si>
  <si>
    <t>23.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</si>
  <si>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24.   Об общей численности обучающихся</t>
  </si>
  <si>
    <t>25.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гражданами)[Размещается в форме электронного документа, подписанного простой электронной подписью]</t>
  </si>
  <si>
    <t>26.   Образовательные организации, реализующие общеобразовательные программы, дополнительно указывают наименование образовательной программы</t>
  </si>
  <si>
    <t>27.   Об уровне образования</t>
  </si>
  <si>
    <t>28.   О коде и наименовании профессии, специальности, направления подготовки</t>
  </si>
  <si>
    <t>29.   О направлениях и результатах научной (научно исследовательской) деятельности (при осуществлении научной (научно-исследовательской) деятельности)</t>
  </si>
  <si>
    <t xml:space="preserve">30.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отчисления[Размещается в форме электронного документа, подписанного простой электронной подписью в соответствии с Федеральным законом от 6 апреля 2011 г. № 63-ФЗ «Об электронной подписи», с приложением образовательной программы. ]     </t>
  </si>
  <si>
    <t>31.   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наличии)[Размещается с приложением копий соответствующих документов, электронных документов, подписанных простой электронной подписью]</t>
  </si>
  <si>
    <t>32.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</si>
  <si>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 xml:space="preserve">33.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 педагогических кадров в аспирантуре (адъюнктуре), в реализации которых участвует педагогический работник   </t>
  </si>
  <si>
    <t xml:space="preserve">34.   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   </t>
  </si>
  <si>
    <t xml:space="preserve">35.   Информация об условиях питания обучающихся, в том числе инвалидов и лиц с ограниченными возможностями здоровья.     </t>
  </si>
  <si>
    <t>36.   Информация об условиях охраны здоровья обучающихся, в том числе инвалидов и лиц с  ограниченными возможностями здоровья</t>
  </si>
  <si>
    <t>37.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</si>
  <si>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38.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</si>
  <si>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41.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</si>
  <si>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42.   Об обеспечении беспрепятственного доступа в здания образовательной организации</t>
  </si>
  <si>
    <t>43.   О специальных условиях питания</t>
  </si>
  <si>
    <t>44.   О специальных условиях охраны здоровья</t>
  </si>
  <si>
    <t>45.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</si>
  <si>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46.   Об электронных образовательных ресурсах, к которым обеспечивается доступ инвалидов и лиц с  ограниченными возможностями здоровья </t>
  </si>
  <si>
    <t>47.   О наличии специальных технических средств обучения коллективного и индивидуального пользования</t>
  </si>
  <si>
    <t>48.   О наличии условий для беспрепятственного доступа в общежитие, интернат</t>
  </si>
  <si>
    <t>49.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</si>
  <si>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51.   Информация  о  международной  аккредитации  образовательных программ (при наличии)</t>
  </si>
  <si>
    <t>52.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</si>
  <si>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53.   Информация о наличии и условиях предоставления обучающимся стипендий, мер социальной поддержки  </t>
  </si>
  <si>
    <t xml:space="preserve">54.   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 </t>
  </si>
  <si>
    <t xml:space="preserve">55.   Информация о трудоустройстве выпускников (в виде численности трудоустроенных выпускников прошлого учебного года образования)  </t>
  </si>
  <si>
    <t>56.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</si>
  <si>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57.   Информация  о  поступлении  финансовых  и  материальных средств по итогам финансового года</t>
  </si>
  <si>
    <t xml:space="preserve">58.   Информация  о  расходовании  финансовых  и  материальных средств по итогам финансового года58.  </t>
  </si>
  <si>
    <t>59.   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</si>
  <si>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60.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</si>
  <si>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61.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</si>
  <si>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62.   Отчет о результатах самообследования</t>
  </si>
  <si>
    <t>63.   Устав образовательной организации</t>
  </si>
  <si>
    <t>64.   Свидетельство о государственной аккредитации (с приложениями) (при наличии)</t>
  </si>
  <si>
    <t>65.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</si>
  <si>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66.   Предписания  органов,  осуществляющих государственный  контроль  (надзор)  в  сфере образования, отчеты об исполнении таких предписаний (при наличии) </t>
  </si>
  <si>
    <t xml:space="preserve">1 телефон
</t>
  </si>
  <si>
    <t xml:space="preserve">2 электронной почты
</t>
  </si>
  <si>
    <t>3. электронных сервисов (форма для подачи электронного обращения, получение консультации по оказываемым услугам, раздел «Часто задаваемые вопросы»)</t>
  </si>
  <si>
    <t>4. технической возможности выражения получателями образовательных услуг мнения о качестве оказания услуг (наличие анкеты для опроса граждан или гиперссылки на нее)</t>
  </si>
  <si>
    <t xml:space="preserve">1. наличие комфортной зоны отдыха (ожидания); </t>
  </si>
  <si>
    <t xml:space="preserve">2 наличие и понятность навигации внутри организации; </t>
  </si>
  <si>
    <t>3 наличие и доступность питьевой воды</t>
  </si>
  <si>
    <t>4 наличие и доступность санитарно-гигиенических помещений</t>
  </si>
  <si>
    <t>5 санитарное состояние помещений организаций;</t>
  </si>
  <si>
    <t>1 оборудование входных групп пандусами (подъемными платформами)</t>
  </si>
  <si>
    <t>2 наличие выделенных стоянок для автотранспортных средств инвалидов</t>
  </si>
  <si>
    <t xml:space="preserve">3 наличие адаптированных лифтов, поручней, расширенных дверных проемов </t>
  </si>
  <si>
    <t>4 наличие сменных кресел-колясок</t>
  </si>
  <si>
    <t>5 наличие специально оборудованных санитарно-гигиенических помещений в организации</t>
  </si>
  <si>
    <t>1 дублирование для инвалидов по слуху и зрению звуковой и зрительной информации</t>
  </si>
  <si>
    <t>2 дублирование надписей, знаков и иной текстовой и графической информации знаками, выполненными рельефно-точечным шрифтом Брайля</t>
  </si>
  <si>
    <t>3 возможность предоставления инвалидам по слуху (слуху и зрению) услуг сурдопереводчика (тифлосурдопереводчика)</t>
  </si>
  <si>
    <t>4 альтернативной версии сайта организации для инвалидов по зрению</t>
  </si>
  <si>
    <t>5 помощь, оказываемая работниками организации, прошедшими необходимое обучение (инструктирование), по сопровождению инвалидов в помещении организации</t>
  </si>
  <si>
    <t>6 возможность предоставления образовательных услуг в дистанционном режиме или на дому</t>
  </si>
  <si>
    <t>1 - да
2 - нет</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</si>
  <si>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</si>
  <si>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</si>
  <si>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</si>
  <si>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</si>
  <si>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</si>
  <si>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1 – иннформация отсутствует  деятельности  (без приложений);</t>
  </si>
  <si>
    <t>1 – информация представлена; 
0 – информация отсутствует; 
99 – государственная аккредитация отсутствует ( не требуется)</t>
  </si>
  <si>
    <t>1 – информация представлена; 0 – информация отсутствует; 0 – информация отсутствует; 99 – общеобразовательные программы не реализуются.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</si>
  <si>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профессионального образования; 
0 – информация отсутствует</t>
  </si>
  <si>
    <t xml:space="preserve">1 – информация представлена в полном объеме (по всем руководителям); 
0,5 – информация представлена частично  (не по всем руководителям или не в полном объеме в соответствии с требованиями столбца 2);  
0 – информация отсутствует </t>
  </si>
  <si>
    <t xml:space="preserve">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</si>
  <si>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При отсутствии структурных подразделений,  оценивается только наличие информации по организации в целом;</t>
  </si>
  <si>
    <t>1 – информация представлена в полном объеме (с приложением копий);  
0,5 – представлены только сведения о положениях о структурных подразделениях (об органах  управления); 
0 – информация отсутствует; 99  - структурные подразделения отсутствуют;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</si>
  <si>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  При отсутствии лицензии, 
1 ставится, если на сайте есть информация  том, что лицензия отсутствует.</t>
  </si>
  <si>
    <t xml:space="preserve">1 – информация представлена; 
 0,5 – информация представлена частично;  
0 – информация отсутствует; </t>
  </si>
  <si>
    <t>1 – информация представлена;  0,5 – информация представлена частично;  0 – информация отсутствует; 99 - аккредитация отсутствует/не предусмотрена для данного типа программ;</t>
  </si>
  <si>
    <t xml:space="preserve">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   </t>
  </si>
  <si>
    <t>1 – информация представлена;  
0 – информация отсутствует</t>
  </si>
  <si>
    <t>1 – информация представлена;  
0 – информация отсутствует; 
99 - общеобразовательные программы не реализуются;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</si>
  <si>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профессионального образования;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</si>
  <si>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</si>
  <si>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</si>
  <si>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</si>
  <si>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</si>
  <si>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 xml:space="preserve">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 если предписания отсутствуют,  
1 ставится при наличии на сайте записи об отсутствии. 
</t>
  </si>
  <si>
    <t>1 - да
0 - нет</t>
  </si>
  <si>
    <t>кол-во опрошенных инвалидов</t>
  </si>
  <si>
    <t>Численность обучающихся 14 лет и старше</t>
  </si>
  <si>
    <t>Открытость и доступность информации</t>
  </si>
  <si>
    <t>Комфортность условий</t>
  </si>
  <si>
    <t>Доступность для инвалидов</t>
  </si>
  <si>
    <t>Доброжелательность, вежливость работников</t>
  </si>
  <si>
    <t>Удовлетворенность условиями</t>
  </si>
  <si>
    <t>АТЕ</t>
  </si>
  <si>
    <t>Номер организации</t>
  </si>
  <si>
    <t>П1.3.</t>
  </si>
  <si>
    <t>К1</t>
  </si>
  <si>
    <t>П2.1</t>
  </si>
  <si>
    <t>П1.1</t>
  </si>
  <si>
    <t>П1.2</t>
  </si>
  <si>
    <t>П2.3</t>
  </si>
  <si>
    <t>К2</t>
  </si>
  <si>
    <t>П3.1</t>
  </si>
  <si>
    <t>П3.2</t>
  </si>
  <si>
    <t>П3.3</t>
  </si>
  <si>
    <t>К3</t>
  </si>
  <si>
    <t>П4.1</t>
  </si>
  <si>
    <t>П4.2</t>
  </si>
  <si>
    <t>П4.3</t>
  </si>
  <si>
    <t>К4</t>
  </si>
  <si>
    <t>П5.1</t>
  </si>
  <si>
    <t>П5.2</t>
  </si>
  <si>
    <t>П5.3</t>
  </si>
  <si>
    <t>К5</t>
  </si>
  <si>
    <t>доля опрошенных в генеральной совокупности</t>
  </si>
  <si>
    <r>
      <t xml:space="preserve">1 - да </t>
    </r>
    <r>
      <rPr>
        <sz val="10"/>
        <color rgb="FFFF0000"/>
        <rFont val="Times New Roman"/>
        <family val="1"/>
        <charset val="204"/>
      </rPr>
      <t>(переход к К2А)</t>
    </r>
    <r>
      <rPr>
        <sz val="10"/>
        <color theme="1"/>
        <rFont val="Times New Roman"/>
        <family val="1"/>
        <charset val="204"/>
      </rPr>
      <t xml:space="preserve">
2 - нет</t>
    </r>
  </si>
  <si>
    <r>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r>
    <r>
      <rPr>
        <sz val="10"/>
        <color rgb="FFFF0000"/>
        <rFont val="Times New Roman"/>
        <family val="1"/>
        <charset val="204"/>
      </rPr>
      <t>. Если в организации не оказываются платные услуги - 1 ставится при наличии записи на стенде о том, что платные образовательные услуги не оказываются.</t>
    </r>
  </si>
  <si>
    <t>2023 год</t>
  </si>
  <si>
    <t>тип</t>
  </si>
  <si>
    <t>№п/п</t>
  </si>
  <si>
    <t>Оценка</t>
  </si>
  <si>
    <t>Открытость и доступность информации об организациях, осуществляющих образовательную деятельность</t>
  </si>
  <si>
    <t>Комфортность условий, в которых осуществляется образовательная деятельность</t>
  </si>
  <si>
    <t>Доступность услуг для инвалидов</t>
  </si>
  <si>
    <t>Доброжелательность, вежливость работников организации</t>
  </si>
  <si>
    <t>Удовлетворенность условиями ведения образовательной деятельности организаций</t>
  </si>
  <si>
    <t>Отлично (81 -100 баллов)</t>
  </si>
  <si>
    <t>Хорошо (61-80 баллов)</t>
  </si>
  <si>
    <t>Удовлетворительно (41-60 баллов)</t>
  </si>
  <si>
    <t>Неудовлетворительно (9-40 баллов)</t>
  </si>
  <si>
    <t>Плохо (0 - 20 баллов)</t>
  </si>
  <si>
    <t>1 – информация представлена;  
99 – информация отсутствует</t>
  </si>
  <si>
    <t>1 – информация представлена;  
99 – информация отсутствует; 
99 - общежитие/интернат не предоставляется</t>
  </si>
  <si>
    <t>1 – информация представлена в полном объеме; 
 1,5 – информация представлена частично (не в полном объеме в соответствии  с требованиями столбца 2); 
 1 – информация отсутствует</t>
  </si>
  <si>
    <t>1 – информация представлена в полном объеме; 
 1,5 – информация представлена частично (не в полном объеме в соответствии  с требованиями столбца 2);  
1 – информация отсутствует; 
99 – интернат (общежитие) не предоставляется</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</si>
  <si>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1,5 – представлена информация без приложений;  
1 – информация отсутствует</t>
  </si>
  <si>
    <t>1 – информация представлена в полном объеме (по всем  руководителям);  1,5 – информация представлена частично (не по всем руководителямили не в полном объеме в соответствии  с требованиями столбца 2); 1 – информация отсутствует</t>
  </si>
  <si>
    <t>1 – информация представлена в полном объеме (по всем  педагогическим работникам);  
1,5 – информация представлена частично (не по всем педагогическим работникам или не в полном объеме в соответствии  с требованиями столбца 2); 
1 – информация отсутствует</t>
  </si>
  <si>
    <t xml:space="preserve">1 – информация представлена в полном объеме;  
1,5 – информация представлена частично (не в полном объеме в соответствии с требованиями столбца 2);  
1 – информация отсутствует   </t>
  </si>
  <si>
    <t>1 – информация представлена в полном объеме;  
1,5 – информация представлена частично (не в полном объеме в соответствии  с требованиями столбца 2);  
1 – информация отсутствует</t>
  </si>
  <si>
    <t>599.   Информация о заключенных и планируемых к заключению договорах с иностранными и (или) международными организациями по вопросам образования</t>
  </si>
  <si>
    <t>1 – информация представлена;  
99 – информация отсутствует; 
99 – договора с иностранными и международными организациями не заключались;</t>
  </si>
  <si>
    <t xml:space="preserve">1 – информация представлена; 
 99,5 – информация представлена частично;  
99 – информация отсутствует; </t>
  </si>
  <si>
    <t>8.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2112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</si>
  <si>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 xml:space="preserve">1 – информация представлена;  1 – информация отсутствует; </t>
  </si>
  <si>
    <t xml:space="preserve">1 – информация представлена;  
1 – информация отсутствует; (при отсутствии филиалов - оценивается  наличие информации только по головной организации)! </t>
  </si>
  <si>
    <t xml:space="preserve">1 – информация представлена; 
1 – информация отсутствует; 
1,5 - представлена информация не по всем филиалам; (при отсутствии филиалов - оценивается  наличие информации только по головной организации)! </t>
  </si>
  <si>
    <t xml:space="preserve">1 – информация представлена;  1 – информация отсутствует; 
99 -представительства и филиалы отсутствуют; </t>
  </si>
  <si>
    <t>1 – информация представлена в полном объеме (указаны контактный(е) телефон(ы)  и адрес(а) электронной почты);  
1,5 – информация представлена частично (указаны контактный(е) телефон(ы) или адрес(а) электронной почты);  
1 – информация отсутствует</t>
  </si>
  <si>
    <t>1 – информация представлена в полном объеме (по всем  сотрудникам);  
1,5 – 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1 – информация отсутствует; 99 (только для дошкольных организаций по уходу и прсмотру) - образовательная деятельность не осуществляется.</t>
  </si>
  <si>
    <t>вспом</t>
  </si>
  <si>
    <t>МО</t>
  </si>
  <si>
    <t>Район</t>
  </si>
  <si>
    <t>ВСЕГО</t>
  </si>
  <si>
    <t>г.Магас и г.Назрань</t>
  </si>
  <si>
    <t>ООО</t>
  </si>
  <si>
    <t>Да</t>
  </si>
  <si>
    <t>Нет</t>
  </si>
  <si>
    <t>г.Малгобек и Малгобекский район</t>
  </si>
  <si>
    <t>Назрановский район</t>
  </si>
  <si>
    <t>ГБОУ КШ</t>
  </si>
  <si>
    <t>Сунженский район и г.Карабулак</t>
  </si>
  <si>
    <t>ГБОУ «СОШ №6 г. Карабулак»</t>
  </si>
  <si>
    <t>ДОО</t>
  </si>
  <si>
    <t>ДОП</t>
  </si>
  <si>
    <t>ГБУ ДО «РСШОР по тхэквондо»</t>
  </si>
  <si>
    <t>ГБУ ДО РСШ по тяжелой атлетике</t>
  </si>
  <si>
    <t>МКУ ДО «детско-юношеская спортивная школа» Джейрахского муниципального района</t>
  </si>
  <si>
    <t>ГБОУ «СОШ №2 Г. НАЗРАНЬ»</t>
  </si>
  <si>
    <t>ГБОУ «СОШ №8 Г. НАЗРАНЬ»</t>
  </si>
  <si>
    <t>ГБОУ «СОШ-САД №10 Г. НАЗРАНЬ»</t>
  </si>
  <si>
    <t>ГБОУ «СОШ-ДС №11 Г. НАЗРАНЬ»</t>
  </si>
  <si>
    <t>ГБОУ «СОШ №14 Г. НАЗРАНЬ»</t>
  </si>
  <si>
    <t>ГБОУ «СОШ №18 Г. НАЗРАНЬ»</t>
  </si>
  <si>
    <t>ГБОУ «СОШ №19 Г. НАЗРАНЬ»</t>
  </si>
  <si>
    <t>ГБОУ «СОШ№20 ГОРОДА НАЗРАНЬ»</t>
  </si>
  <si>
    <t>ГБОУ»СОШ№21 Г.НАЗРАНЬ ИМЕНИ УШИНСКОГО КОНСТАНТИНА ДМИТРИЕВИЧА»</t>
  </si>
  <si>
    <t>ГБОУ «СОШ-ДЕТСКИЙ САД №22 Г. НАЗРАНЬ»</t>
  </si>
  <si>
    <t>ГБДОУ «ДЕТСКИЙ САД №15 Г.НАЗРАНЬ «ФИАЛКА»</t>
  </si>
  <si>
    <t>ГБДОУ №2 Г. МАГАС «ЦВЕТИК-СЕМИЦВЕТИК»</t>
  </si>
  <si>
    <t>ГБДОУ «ДЕТСКИЙ САД №5 Г. МАГАС «АКАДЕМИЯ ДЕТСТВА»</t>
  </si>
  <si>
    <t>ГБОУ «ЛИЦЕЙ №1 Г. СУНЖА»</t>
  </si>
  <si>
    <t>ГБОУ «СОШ №1 Г. СУНЖА»</t>
  </si>
  <si>
    <t>ГБОУ «СОШ№2 Г.СУНЖА»</t>
  </si>
  <si>
    <t>ГБОУ «СОШ№3 Г.СУНЖА»</t>
  </si>
  <si>
    <t>ГБОУ «СОШ №2 с.п. Нестеровское»</t>
  </si>
  <si>
    <t>ГБОУ «ООШ №2  г. Сунжа»</t>
  </si>
  <si>
    <t>ГБОУ «СОШ№8 г. Сунжа»</t>
  </si>
  <si>
    <t>ГБОУ «СОШ№9 Г. СУНЖА»</t>
  </si>
  <si>
    <t>ГБОУ «ООШ С.П. ГАЛАШКИ»</t>
  </si>
  <si>
    <t>ГБОУ «СОШ №2 С.П.ГАЛАШКИ»</t>
  </si>
  <si>
    <t>ГБОУ «СОШ №1 С.П. ТРОИЦКОЕ»</t>
  </si>
  <si>
    <t>ГБОУ «СОШ№5 С.П. ТРОИЦКОЕ»</t>
  </si>
  <si>
    <t>ГБОУ «НОШ С.П. БЕРД-ЮРТ»</t>
  </si>
  <si>
    <t>ГБОУ «СОШ №1 г. Карабулак»</t>
  </si>
  <si>
    <t>ГБОУ «СОШ №2 г. Карабулак»</t>
  </si>
  <si>
    <t>ГБОУ «СОШ №4 г. Карабулак» ИМЕНИ АХМЕТА ХАМИЕВИЧА БОКОВА»</t>
  </si>
  <si>
    <t>ГБОУ «СОШ№7 г. Карабулак»</t>
  </si>
  <si>
    <t>ГБДОУ «ДЕТСКИЙ САД Г.СУНЖА «СКАЗОЧНЫЙ»</t>
  </si>
  <si>
    <t>ГБДОУ «ДЕТСКИЙ САД - ЯСЛИ С. П. АЛХАСТЫ «СОЛНЫШКО»</t>
  </si>
  <si>
    <t>ГБДОУ «ДЕТСКИЙ САД-ЯСЛИ №2 С.П.ТРОИЦКОЕ «АЬРЗИ-К1ОРИГ»</t>
  </si>
  <si>
    <t>ГБДОУ «ДЕТСКИЙ САД №1 С.П.ТРОИЦКОЕ «ДЮЙМОВОЧКА»</t>
  </si>
  <si>
    <t>ГБДОУ ДЕТСКИЙ САД-ЯСЛИ С.П.НЕСТЕРОВСКОЕ «РАДУГА»</t>
  </si>
  <si>
    <t>ГБДОУ «ДЕТСКИЙ САД №4 с.п. Троицкое «Изумрудный город»</t>
  </si>
  <si>
    <t>ГБДОУ « Детский сад №6 г. Карабулак «Страна детства»</t>
  </si>
  <si>
    <t>ГБОУ «ГИМНАЗИЯ №1 Г. МАЛГОБЕК»</t>
  </si>
  <si>
    <t>ГБОУ «СОШ №1 Г. МАЛГОБЕК»</t>
  </si>
  <si>
    <t>ГБОУ «СОШ №6 Г.МАЛГОБЕК»</t>
  </si>
  <si>
    <t>ГБОУ «СОШ №9 Г.МАЛГОБЕК»</t>
  </si>
  <si>
    <t>ГБОУ «СОШ №13 Г. МАЛГОБЕК»</t>
  </si>
  <si>
    <t>ГБОУ «СОШ №16 Г. МАЛГОБЕК»</t>
  </si>
  <si>
    <t>ГБОУ «СОШ №20 Г. МАЛГОБЕК»</t>
  </si>
  <si>
    <t>ГБОУ «СОШ№1 С.П. Верхние Ачалуки»</t>
  </si>
  <si>
    <t>ГБОУ «ШКОЛА-ИНТЕРНАТ №4 МАЛГОБЕКСКОГО РАЙОНА»</t>
  </si>
  <si>
    <t>ГБОУ «ООШ №8 С.П.САГОПШИ»</t>
  </si>
  <si>
    <t>ГБОУ «СОШ №22 С.П. ВЕРХНИЕ АЧАЛУКИ»</t>
  </si>
  <si>
    <t>ГБОУ «ООШ №24 С.П. НОВЫЙ РЕДАНТ»</t>
  </si>
  <si>
    <t>ГБОУ «ООШ №29 С.П. СРЕДНИЕ АЧАЛУКИ»</t>
  </si>
  <si>
    <t>ГБОУ «СОШ №30 С.П. САГОПШИ»</t>
  </si>
  <si>
    <t>ГБДОУ «ДЕТСКИЙ САД №11 Г. МАЛГОБЕК «ОРЛЕНОК»</t>
  </si>
  <si>
    <t>ГБДОУ «ДЕТСКИЙ САД-ЯСЛИ №1 Г.МАЛГОБЕКА»</t>
  </si>
  <si>
    <t>ГБДОУ «Детский сад №7 с.п.Сагопши» Теремок»</t>
  </si>
  <si>
    <t>ГБДОУ «Детский сад №10 с.п.Инарки «Мир Чудес»</t>
  </si>
  <si>
    <t>ГБДОУ «ДЕТСКИЙ САД №11 С. П. ПСЕДАХ «РОДНИЧОК»</t>
  </si>
  <si>
    <t>ГБОУ «ОСНОВНАЯ ОБЩЕОБРАЗОВАТЕЛЬНАЯ ШКОЛА С.П. СУРХАХИ»</t>
  </si>
  <si>
    <t>ГБОУ «ООШ С.П. ПЛИЕВО»</t>
  </si>
  <si>
    <t>ГБОУ «ООШ №1 С.П. КАНТЫШЕВО ИМ. ОСМИЕВА Х.С.»</t>
  </si>
  <si>
    <t>ГБОУ «СОШ-ДС №1 С.П. КАНТЫШЕВО»</t>
  </si>
  <si>
    <t>ГБОУ «СОШ №2 С.П. КАНТЫШЕВО»</t>
  </si>
  <si>
    <t>ГБОУ «СОШ №3 С.П. КАНТЫШЕВО»</t>
  </si>
  <si>
    <t>ГБОУ «СОШ№3 С.П.ПЛИЕВО»</t>
  </si>
  <si>
    <t>ГБОУ «СОШ С.П. ДОЛАКОВО»</t>
  </si>
  <si>
    <t>ГБОУ «СОШ№3 «С.П. Долаково»</t>
  </si>
  <si>
    <t>ГБОУ «СОШ №1 С.П. ЭКАЖЕВО»</t>
  </si>
  <si>
    <t>ГБОУ «СОШ №2 С.П. ЭКАЖЕВО ИМ. М.М.КАРТОЕВА»</t>
  </si>
  <si>
    <t>ГБОУ «СОШ№6 С.П. ЭКАЖЕВО»</t>
  </si>
  <si>
    <t>ГБОУ «СОШ№7 С.П. Экажево»</t>
  </si>
  <si>
    <t>ГБОУ «СОШ№3 С.П. БАРСУКИ»</t>
  </si>
  <si>
    <t>ГБОУ «СОШ С.П. ГЕЙРБЕК-ЮРТ»</t>
  </si>
  <si>
    <t>ГБОУ «СОШ №2 С.П. ЯНДАРЕ ИМ. Р. А. ГАНИЖЕВА»</t>
  </si>
  <si>
    <t>ГБОУ «СОШ №3 С.П. ЯНДАРЕ»</t>
  </si>
  <si>
    <t>ГБОУ «СОШ №3 С.П. СУРХАХИ»</t>
  </si>
  <si>
    <t>ГБОУ «СОШ №1 С.П. АЛИ-ЮРТ»</t>
  </si>
  <si>
    <t>ГБДОУ Детский сад №2 с.п. Кантышево «Аленький цветочек»</t>
  </si>
  <si>
    <t>ГБДОУ «ДЕТСКИЙ САД №1 С. П. СУРХАХИ «НЕПОСЕДЫ»</t>
  </si>
  <si>
    <t>ГБУ ДО РСШ «Назрань»</t>
  </si>
  <si>
    <t>ГБУ ДО РСШ «СУРХО»</t>
  </si>
  <si>
    <t>ГБУ ДО «Республиканский хоккейный центр»</t>
  </si>
  <si>
    <t>ГБУ ДО РСШ «Ангушт»</t>
  </si>
  <si>
    <t>ГБУ ДО «СПОРТИВНАЯ ШКОЛА ОЛИМПИЙСКОГО РЕЗЕРВА ПО ВОЛЬНОЙ БОРЬБЕ «НАЗРАНЬ»</t>
  </si>
  <si>
    <t>ГБУ ДО «ДЕТСКО-ЮНОШЕСКАЯ СПОРТИВНАЯ ШКОЛА «ТРОИЦКАЯ»</t>
  </si>
  <si>
    <t>ГБУ ДО»РЕСПУБЛИКАНСКАЯ СПОРТИВНАЯ ШКОЛА ОЛИМПИЙСКОГО РЕЗЕРВА ПО БОКСУ»</t>
  </si>
  <si>
    <t>ГБУДО «РСШОР по дзюдо»</t>
  </si>
  <si>
    <t>ГБУ ДО»РЕСПУБЛИКАНСКАЯ СПОРТИВНАЯ ШКОЛА ПО ВОЛЬНОЙ БОРЬБЕ»</t>
  </si>
  <si>
    <t>ГБУДО «СШОР  «Экажево»</t>
  </si>
  <si>
    <t>МКУ ДО «СШ г. Карабулак им. Дзейтова Х.Р.»</t>
  </si>
  <si>
    <t>МКУДО «СШ ИМ. И.ТУМГОЕВА»</t>
  </si>
  <si>
    <t>МКУ ДО СПОРТИВНАЯ ШКОЛА «ЧЕМПИОН С.П. ЯНДАРЕ» АДМИНИСТРАЦИИ НАЗРАНОВСКОГО МУНИЦИПАЛЬНОГО РАЙОНА</t>
  </si>
  <si>
    <t>МКУ ДО ДЕТСКО-ЮНОШЕСКАЯ СПОРТИВНАЯ ШКОЛА «ИМЕНИ АЛБОГАЧИЕВОЙ ЛЕЙЛЫ СУЛТАНОВНЫ» С.П.АЛИ-ЮРТ</t>
  </si>
  <si>
    <t>МКУ ДО»ДЕТСКО-ЮНОШЕСКАЯ СПОРТИВНАЯ ШКОЛА СУНЖЕНСКОГО МУНИЦИПАЛЬНОГО РАЙОНА»</t>
  </si>
  <si>
    <t>МКУ ДО «СШ по шахматам Сунженского муниципального района»</t>
  </si>
  <si>
    <t>МКУДО «СШ С.П.ПЛИЕВО»</t>
  </si>
  <si>
    <t>МКУ ДО «Спортивная Школа «Галашки»</t>
  </si>
  <si>
    <t>совпадает</t>
  </si>
  <si>
    <t>ГБУ ДО «РЕСПУБЛИКАНСКАЯ СПОРТИВНАЯ ШКОЛА ПО ВОЛЬНОЙ БОРЬБЕ»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</si>
</sst>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Times New Roman"/>
      <family val="1"/>
      <charset val="204"/>
    </font>
    <font>
      <b/>
      <sz val="12"/>
      <color indexed="8"/>
      <name val="Times New Roman"/>
      <family val="1"/>
      <charset val="204"/>
    </font>
    <font>
      <sz val="12"/>
      <color indexed="8"/>
      <name val="Times New Roman"/>
      <family val="1"/>
      <charset val="204"/>
    </font>
    <font>
      <i/>
      <sz val="12"/>
      <color indexed="8"/>
      <name val="Times New Roman"/>
      <family val="1"/>
      <charset val="204"/>
    </font>
    <font>
      <sz val="11"/>
      <color indexed="8"/>
      <name val="Calibri"/>
      <family val="2"/>
      <scheme val="minor"/>
    </font>
    <font>
      <sz val="8"/>
      <name val="Calibri"/>
      <family val="2"/>
      <charset val="204"/>
      <scheme val="minor"/>
    </font>
    <font>
      <sz val="11"/>
      <name val="Calibri"/>
      <family val="2"/>
      <charset val="204"/>
    </font>
    <font>
      <sz val="10"/>
      <color theme="1"/>
      <name val="Times New Roman"/>
      <family val="1"/>
      <charset val="204"/>
    </font>
    <font>
      <sz val="10"/>
      <color theme="1"/>
      <name val="Calibri"/>
      <family val="2"/>
      <charset val="204"/>
      <scheme val="minor"/>
    </font>
    <font>
      <b/>
      <sz val="10"/>
      <color theme="1"/>
      <name val="Times New Roman"/>
      <family val="1"/>
      <charset val="204"/>
    </font>
    <font>
      <sz val="10"/>
      <color rgb="FFFF0000"/>
      <name val="Times New Roman"/>
      <family val="1"/>
      <charset val="204"/>
    </font>
    <font>
      <sz val="10"/>
      <name val="Times New Roman"/>
      <family val="1"/>
      <charset val="204"/>
    </font>
    <font>
      <sz val="9"/>
      <color indexed="81"/>
      <name val="Tahoma"/>
      <family val="2"/>
      <charset val="204"/>
    </font>
    <font>
      <b/>
      <sz val="9"/>
      <color indexed="81"/>
      <name val="Tahoma"/>
      <family val="2"/>
      <charset val="204"/>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92CDDC"/>
      </patternFill>
    </fill>
    <fill>
      <patternFill patternType="solid">
        <fgColor rgb="FFB7DEE8"/>
      </patternFill>
    </fill>
    <fill>
      <patternFill patternType="solid">
        <fgColor rgb="FFDAEEF3"/>
      </patternFill>
    </fill>
    <fill>
      <patternFill patternType="solid">
        <fgColor rgb="FFEEECE1"/>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rgb="FF442F65"/>
      </right>
      <top style="thin">
        <color rgb="FF442F65"/>
      </top>
      <bottom style="thin">
        <color rgb="FF442F65"/>
      </bottom>
      <diagonal/>
    </border>
    <border>
      <left style="thin">
        <color rgb="FF442F65"/>
      </left>
      <right style="thin">
        <color rgb="FF442F65"/>
      </right>
      <top style="thin">
        <color rgb="FF442F65"/>
      </top>
      <bottom style="thin">
        <color rgb="FF442F65"/>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xf numFmtId="0" fontId="24" fillId="0" borderId="0"/>
  </cellStyleXfs>
  <cellXfs count="153">
    <xf numFmtId="0" fontId="0" fillId="0" borderId="0" xfId="0"/>
    <xf numFmtId="0" fontId="0" fillId="35" borderId="0" xfId="0" applyFill="1"/>
    <xf numFmtId="1" fontId="0" fillId="33" borderId="0" xfId="0" applyNumberFormat="1" applyFill="1"/>
    <xf numFmtId="1" fontId="18" fillId="0" borderId="10" xfId="0" applyNumberFormat="1" applyFont="1" applyBorder="1"/>
    <xf numFmtId="0" fontId="18" fillId="0" borderId="0" xfId="0" applyFont="1"/>
    <xf numFmtId="0" fontId="18" fillId="0" borderId="10" xfId="0" applyFont="1" applyBorder="1"/>
    <xf numFmtId="9" fontId="18" fillId="0" borderId="10" xfId="1" applyFont="1" applyBorder="1"/>
    <xf numFmtId="0" fontId="0" fillId="0" borderId="0" xfId="0" applyAlignment="1">
      <alignment horizontal="right"/>
    </xf>
    <xf numFmtId="0" fontId="20" fillId="6" borderId="10" xfId="0" applyFont="1" applyFill="1" applyBorder="1"/>
    <xf numFmtId="49" fontId="20" fillId="0" borderId="10" xfId="0" applyNumberFormat="1" applyFont="1" applyBorder="1" applyAlignment="1">
      <alignment horizontal="right"/>
    </xf>
    <xf numFmtId="1" fontId="20" fillId="0" borderId="10" xfId="0" applyNumberFormat="1" applyFont="1" applyBorder="1" applyAlignment="1">
      <alignment horizontal="right"/>
    </xf>
    <xf numFmtId="0" fontId="20" fillId="0" borderId="10" xfId="0" applyFont="1" applyBorder="1" applyAlignment="1">
      <alignment horizontal="right"/>
    </xf>
    <xf numFmtId="0" fontId="0" fillId="34" borderId="0" xfId="0" applyFill="1"/>
    <xf numFmtId="0" fontId="0" fillId="33" borderId="0" xfId="0" applyFill="1"/>
    <xf numFmtId="164" fontId="0" fillId="34" borderId="0" xfId="0" applyNumberFormat="1" applyFill="1"/>
    <xf numFmtId="9" fontId="20" fillId="6" borderId="10" xfId="1" applyFont="1" applyFill="1" applyBorder="1" applyAlignment="1"/>
    <xf numFmtId="2" fontId="20" fillId="47" borderId="10" xfId="0" applyNumberFormat="1" applyFont="1" applyFill="1" applyBorder="1" applyAlignment="1">
      <alignment horizontal="right"/>
    </xf>
    <xf numFmtId="0" fontId="20" fillId="47" borderId="10" xfId="0" applyFont="1" applyFill="1" applyBorder="1" applyAlignment="1">
      <alignment horizontal="right"/>
    </xf>
    <xf numFmtId="0" fontId="20" fillId="0" borderId="0" xfId="0" applyFont="1" applyAlignment="1">
      <alignment vertical="center"/>
    </xf>
    <xf numFmtId="0" fontId="20" fillId="43" borderId="10" xfId="0" applyFont="1" applyFill="1" applyBorder="1" applyAlignment="1">
      <alignment horizontal="center" vertical="top"/>
    </xf>
    <xf numFmtId="1" fontId="18" fillId="36" borderId="10" xfId="0" applyNumberFormat="1" applyFont="1" applyFill="1" applyBorder="1"/>
    <xf numFmtId="0" fontId="18" fillId="0" borderId="14" xfId="0" applyFont="1" applyBorder="1"/>
    <xf numFmtId="164" fontId="18" fillId="0" borderId="10" xfId="0" applyNumberFormat="1" applyFont="1" applyBorder="1"/>
    <xf numFmtId="2" fontId="18" fillId="0" borderId="10" xfId="0" applyNumberFormat="1" applyFont="1" applyBorder="1"/>
    <xf numFmtId="0" fontId="25" fillId="0" borderId="10" xfId="0" applyFont="1" applyBorder="1" applyAlignment="1">
      <alignment horizontal="center"/>
    </xf>
    <xf numFmtId="0" fontId="25" fillId="0" borderId="13" xfId="0" applyFont="1" applyBorder="1" applyAlignment="1">
      <alignment horizontal="center"/>
    </xf>
    <xf numFmtId="0" fontId="25" fillId="0" borderId="0" xfId="0" applyFont="1"/>
    <xf numFmtId="0" fontId="26" fillId="0" borderId="0" xfId="0" applyFont="1"/>
    <xf numFmtId="0" fontId="26" fillId="0" borderId="10" xfId="0" applyFont="1" applyBorder="1" applyAlignment="1">
      <alignment horizontal="right"/>
    </xf>
    <xf numFmtId="0" fontId="26" fillId="0" borderId="10" xfId="0" applyFont="1" applyBorder="1"/>
    <xf numFmtId="0" fontId="26" fillId="0" borderId="0" xfId="0" applyFont="1" applyAlignment="1">
      <alignment horizontal="left"/>
    </xf>
    <xf numFmtId="0" fontId="25" fillId="37" borderId="14" xfId="0" applyFont="1" applyFill="1" applyBorder="1" applyAlignment="1">
      <alignment horizontal="center" wrapText="1"/>
    </xf>
    <xf numFmtId="0" fontId="25" fillId="37" borderId="15" xfId="0" applyFont="1" applyFill="1" applyBorder="1" applyAlignment="1">
      <alignment horizontal="center" wrapText="1"/>
    </xf>
    <xf numFmtId="0" fontId="25" fillId="37" borderId="14" xfId="0" applyFont="1" applyFill="1" applyBorder="1" applyAlignment="1">
      <alignment horizontal="left" wrapText="1"/>
    </xf>
    <xf numFmtId="0" fontId="25" fillId="0" borderId="16" xfId="0" applyFont="1" applyBorder="1" applyAlignment="1">
      <alignment horizontal="center"/>
    </xf>
    <xf numFmtId="0" fontId="25" fillId="0" borderId="10" xfId="0" applyFont="1" applyBorder="1" applyAlignment="1">
      <alignment horizontal="left"/>
    </xf>
    <xf numFmtId="0" fontId="25" fillId="0" borderId="0" xfId="0" applyFont="1" applyAlignment="1">
      <alignment horizontal="center" vertical="center"/>
    </xf>
    <xf numFmtId="0" fontId="27" fillId="0" borderId="14"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5" xfId="0" applyFont="1" applyBorder="1" applyAlignment="1">
      <alignment horizontal="center" vertical="center" wrapText="1"/>
    </xf>
    <xf numFmtId="0" fontId="27" fillId="38" borderId="10" xfId="0" applyFont="1" applyFill="1" applyBorder="1" applyAlignment="1">
      <alignment horizontal="center" vertical="center" wrapText="1"/>
    </xf>
    <xf numFmtId="0" fontId="27" fillId="44" borderId="10" xfId="0" applyFont="1" applyFill="1" applyBorder="1" applyAlignment="1">
      <alignment horizontal="center" vertical="center" wrapText="1"/>
    </xf>
    <xf numFmtId="0" fontId="25" fillId="38" borderId="10" xfId="0" applyFont="1" applyFill="1" applyBorder="1" applyAlignment="1">
      <alignment horizontal="center" vertical="center" wrapText="1"/>
    </xf>
    <xf numFmtId="0" fontId="25" fillId="44" borderId="10" xfId="0" applyFont="1" applyFill="1" applyBorder="1" applyAlignment="1">
      <alignment horizontal="center" vertical="center" wrapText="1"/>
    </xf>
    <xf numFmtId="0" fontId="25" fillId="36" borderId="10" xfId="0" applyFont="1" applyFill="1" applyBorder="1" applyAlignment="1">
      <alignment horizontal="center" vertical="center" wrapText="1"/>
    </xf>
    <xf numFmtId="0" fontId="25" fillId="39" borderId="10" xfId="0" applyFont="1" applyFill="1" applyBorder="1" applyAlignment="1">
      <alignment horizontal="center" vertical="center" wrapText="1"/>
    </xf>
    <xf numFmtId="0" fontId="25" fillId="45" borderId="10" xfId="0" applyFont="1" applyFill="1" applyBorder="1" applyAlignment="1">
      <alignment horizontal="center" vertical="center" wrapText="1"/>
    </xf>
    <xf numFmtId="0" fontId="25" fillId="46" borderId="10" xfId="0" applyFont="1" applyFill="1" applyBorder="1" applyAlignment="1">
      <alignment horizontal="center" vertical="center" wrapText="1"/>
    </xf>
    <xf numFmtId="0" fontId="25"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center"/>
    </xf>
    <xf numFmtId="0" fontId="18" fillId="0" borderId="13" xfId="0" applyFont="1" applyBorder="1" applyAlignment="1">
      <alignment horizontal="center"/>
    </xf>
    <xf numFmtId="0" fontId="18" fillId="0" borderId="13" xfId="0" applyFont="1" applyBorder="1" applyAlignment="1">
      <alignment horizontal="center" vertical="center"/>
    </xf>
    <xf numFmtId="1" fontId="18" fillId="0" borderId="13" xfId="0" applyNumberFormat="1" applyFont="1" applyBorder="1" applyAlignment="1">
      <alignment horizontal="center"/>
    </xf>
    <xf numFmtId="0" fontId="18" fillId="0" borderId="13" xfId="0" applyFont="1" applyBorder="1" applyAlignment="1">
      <alignment horizontal="left"/>
    </xf>
    <xf numFmtId="0" fontId="0" fillId="0" borderId="0" xfId="0" applyAlignment="1">
      <alignment horizontal="center" vertical="center"/>
    </xf>
    <xf numFmtId="0" fontId="18" fillId="0" borderId="15" xfId="0" applyFont="1" applyBorder="1" applyAlignment="1">
      <alignment horizontal="center"/>
    </xf>
    <xf numFmtId="164" fontId="18" fillId="0" borderId="10" xfId="0" applyNumberFormat="1" applyFont="1" applyBorder="1" applyAlignment="1">
      <alignment horizontal="center"/>
    </xf>
    <xf numFmtId="0" fontId="18" fillId="37" borderId="10" xfId="0" applyFont="1" applyFill="1" applyBorder="1" applyAlignment="1">
      <alignment horizontal="center" wrapText="1"/>
    </xf>
    <xf numFmtId="0" fontId="18" fillId="0" borderId="10" xfId="0" applyFont="1" applyBorder="1" applyAlignment="1">
      <alignment horizontal="center" wrapText="1"/>
    </xf>
    <xf numFmtId="9" fontId="18" fillId="0" borderId="10" xfId="1" applyFont="1" applyBorder="1" applyAlignment="1">
      <alignment horizontal="center" wrapText="1"/>
    </xf>
    <xf numFmtId="164" fontId="26" fillId="0" borderId="0" xfId="0" applyNumberFormat="1" applyFont="1"/>
    <xf numFmtId="0" fontId="18" fillId="37" borderId="10" xfId="0" applyFont="1" applyFill="1" applyBorder="1" applyAlignment="1">
      <alignment horizontal="center"/>
    </xf>
    <xf numFmtId="9" fontId="18" fillId="0" borderId="10" xfId="1" applyFont="1" applyBorder="1" applyAlignment="1">
      <alignment horizontal="center"/>
    </xf>
    <xf numFmtId="1" fontId="26" fillId="0" borderId="0" xfId="0" applyNumberFormat="1" applyFont="1"/>
    <xf numFmtId="0" fontId="25" fillId="0" borderId="10" xfId="0" applyFont="1" applyBorder="1" applyAlignment="1">
      <alignment horizontal="right"/>
    </xf>
    <xf numFmtId="9" fontId="25" fillId="0" borderId="10" xfId="1" applyFont="1" applyFill="1" applyBorder="1"/>
    <xf numFmtId="0" fontId="25" fillId="53" borderId="10" xfId="0" applyFont="1" applyFill="1" applyBorder="1" applyAlignment="1">
      <alignment horizontal="center"/>
    </xf>
    <xf numFmtId="0" fontId="25" fillId="53" borderId="16" xfId="0" applyFont="1" applyFill="1" applyBorder="1" applyAlignment="1">
      <alignment horizontal="center"/>
    </xf>
    <xf numFmtId="0" fontId="25" fillId="53" borderId="13" xfId="0" applyFont="1" applyFill="1" applyBorder="1" applyAlignment="1">
      <alignment horizontal="center"/>
    </xf>
    <xf numFmtId="0" fontId="25" fillId="53" borderId="10" xfId="0" applyFont="1" applyFill="1" applyBorder="1" applyAlignment="1">
      <alignment horizontal="left"/>
    </xf>
    <xf numFmtId="0" fontId="26" fillId="53" borderId="0" xfId="0" applyFont="1" applyFill="1"/>
    <xf numFmtId="0" fontId="20" fillId="43" borderId="10" xfId="0" applyFont="1" applyFill="1" applyBorder="1" applyAlignment="1">
      <alignment horizontal="center" vertical="top"/>
    </xf>
    <xf numFmtId="0" fontId="19" fillId="41" borderId="10" xfId="0" applyFont="1" applyFill="1" applyBorder="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9" fillId="40" borderId="10" xfId="0" applyFont="1" applyFill="1" applyBorder="1" applyAlignment="1">
      <alignment horizontal="center" vertical="center"/>
    </xf>
    <xf numFmtId="0" fontId="19" fillId="40" borderId="10" xfId="0" applyFont="1" applyFill="1" applyBorder="1" applyAlignment="1">
      <alignment vertical="center"/>
    </xf>
    <xf numFmtId="0" fontId="19" fillId="42" borderId="10" xfId="0" applyFont="1" applyFill="1" applyBorder="1" applyAlignment="1">
      <alignment horizontal="center" vertical="center"/>
    </xf>
    <xf numFmtId="0" fontId="0" fillId="34" borderId="0" xfId="0" applyFill="1"/>
    <xf numFmtId="0" fontId="0" fillId="35" borderId="0" xfId="0" applyFill="1"/>
    <xf numFmtId="0" fontId="0" fillId="33" borderId="0" xfId="0" applyFill="1"/>
    <xf numFmtId="0" fontId="0" fillId="35" borderId="0" xfId="0" applyFill="1" applyAlignment="1">
      <alignment horizontal="right"/>
    </xf>
    <xf numFmtId="0" fontId="18" fillId="35" borderId="10" xfId="0" applyFont="1" applyFill="1" applyBorder="1" applyAlignment="1">
      <alignment horizontal="center" wrapText="1"/>
    </xf>
    <xf numFmtId="0" fontId="18" fillId="35" borderId="10" xfId="0" applyFont="1" applyFill="1" applyBorder="1"/>
    <xf numFmtId="0" fontId="18" fillId="35" borderId="14" xfId="0" applyFont="1" applyFill="1" applyBorder="1" applyAlignment="1">
      <alignment horizontal="center"/>
    </xf>
    <xf numFmtId="0" fontId="18" fillId="35" borderId="15" xfId="0" applyFont="1" applyFill="1" applyBorder="1" applyAlignment="1">
      <alignment horizontal="center"/>
    </xf>
    <xf numFmtId="0" fontId="18" fillId="35" borderId="13" xfId="0" applyFont="1" applyFill="1" applyBorder="1" applyAlignment="1">
      <alignment horizontal="center"/>
    </xf>
    <xf numFmtId="0" fontId="27" fillId="36" borderId="11" xfId="0" applyFont="1" applyFill="1" applyBorder="1" applyAlignment="1">
      <alignment horizontal="center" vertical="center" wrapText="1"/>
    </xf>
    <xf numFmtId="0" fontId="27" fillId="36" borderId="17" xfId="0" applyFont="1" applyFill="1" applyBorder="1" applyAlignment="1">
      <alignment horizontal="center" vertical="center" wrapText="1"/>
    </xf>
    <xf numFmtId="0" fontId="27" fillId="36" borderId="12" xfId="0" applyFont="1" applyFill="1" applyBorder="1" applyAlignment="1">
      <alignment horizontal="center" vertical="center" wrapText="1"/>
    </xf>
    <xf numFmtId="0" fontId="27" fillId="46" borderId="11" xfId="0" applyFont="1" applyFill="1" applyBorder="1" applyAlignment="1">
      <alignment horizontal="center" vertical="center" wrapText="1"/>
    </xf>
    <xf numFmtId="0" fontId="27" fillId="46" borderId="17" xfId="0" applyFont="1" applyFill="1" applyBorder="1" applyAlignment="1">
      <alignment horizontal="center" vertical="center" wrapText="1"/>
    </xf>
    <xf numFmtId="0" fontId="27" fillId="46" borderId="12" xfId="0" applyFont="1" applyFill="1" applyBorder="1" applyAlignment="1">
      <alignment horizontal="center" vertical="center" wrapText="1"/>
    </xf>
    <xf numFmtId="0" fontId="27" fillId="45" borderId="11" xfId="0" applyFont="1" applyFill="1" applyBorder="1" applyAlignment="1">
      <alignment horizontal="center" vertical="center" wrapText="1"/>
    </xf>
    <xf numFmtId="0" fontId="27" fillId="45" borderId="17" xfId="0" applyFont="1" applyFill="1" applyBorder="1" applyAlignment="1">
      <alignment horizontal="center" vertical="center" wrapText="1"/>
    </xf>
    <xf numFmtId="0" fontId="27" fillId="45" borderId="12" xfId="0" applyFont="1" applyFill="1" applyBorder="1" applyAlignment="1">
      <alignment horizontal="center" vertical="center" wrapText="1"/>
    </xf>
    <xf numFmtId="0" fontId="27" fillId="44" borderId="11" xfId="0" applyFont="1" applyFill="1" applyBorder="1" applyAlignment="1">
      <alignment horizontal="center" vertical="center" wrapText="1"/>
    </xf>
    <xf numFmtId="0" fontId="27" fillId="44" borderId="17" xfId="0" applyFont="1" applyFill="1" applyBorder="1" applyAlignment="1">
      <alignment horizontal="center" vertical="center" wrapText="1"/>
    </xf>
    <xf numFmtId="0" fontId="27" fillId="44" borderId="12" xfId="0" applyFont="1" applyFill="1" applyBorder="1" applyAlignment="1">
      <alignment horizontal="center" vertical="center" wrapText="1"/>
    </xf>
    <xf numFmtId="0" fontId="27" fillId="39" borderId="18" xfId="0" applyFont="1" applyFill="1" applyBorder="1" applyAlignment="1">
      <alignment horizontal="center" vertical="center" wrapText="1"/>
    </xf>
    <xf numFmtId="0" fontId="27" fillId="39" borderId="19" xfId="0" applyFont="1" applyFill="1" applyBorder="1" applyAlignment="1">
      <alignment horizontal="center" vertical="center" wrapText="1"/>
    </xf>
    <xf numFmtId="0" fontId="27" fillId="39" borderId="20" xfId="0" applyFont="1" applyFill="1" applyBorder="1" applyAlignment="1">
      <alignment horizontal="center" vertical="center" wrapText="1"/>
    </xf>
    <xf numFmtId="0" fontId="27" fillId="39" borderId="21" xfId="0" applyFont="1" applyFill="1" applyBorder="1" applyAlignment="1">
      <alignment horizontal="center" vertical="center" wrapText="1"/>
    </xf>
    <xf numFmtId="0" fontId="27" fillId="39" borderId="22" xfId="0" applyFont="1" applyFill="1" applyBorder="1" applyAlignment="1">
      <alignment horizontal="center" vertical="center" wrapText="1"/>
    </xf>
    <xf numFmtId="0" fontId="27" fillId="39" borderId="16" xfId="0" applyFont="1" applyFill="1" applyBorder="1" applyAlignment="1">
      <alignment horizontal="center" vertical="center" wrapText="1"/>
    </xf>
    <xf numFmtId="0" fontId="27" fillId="38" borderId="11" xfId="0" applyFont="1" applyFill="1" applyBorder="1" applyAlignment="1">
      <alignment horizontal="center" vertical="center" wrapText="1"/>
    </xf>
    <xf numFmtId="0" fontId="27" fillId="38" borderId="12" xfId="0" applyFont="1" applyFill="1" applyBorder="1" applyAlignment="1">
      <alignment horizontal="center" vertical="center" wrapText="1"/>
    </xf>
    <xf numFmtId="0" fontId="27" fillId="38" borderId="17" xfId="0" applyFont="1" applyFill="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6"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18" fillId="0" borderId="10" xfId="0" applyFont="1" applyBorder="1"/>
    <xf numFmtId="0" fontId="18" fillId="0" borderId="10" xfId="0" applyFont="1" applyBorder="1" applyAlignment="1">
      <alignment horizontal="center" vertical="center"/>
    </xf>
    <xf numFmtId="0" fontId="18" fillId="48" borderId="14" xfId="0" applyFont="1" applyFill="1" applyBorder="1"/>
    <xf numFmtId="0" fontId="18" fillId="48" borderId="15" xfId="0" applyFont="1" applyFill="1" applyBorder="1"/>
    <xf numFmtId="0" fontId="18" fillId="48" borderId="13" xfId="0" applyFont="1" applyFill="1" applyBorder="1"/>
    <xf numFmtId="0" fontId="18" fillId="50" borderId="10" xfId="0" applyFont="1" applyFill="1" applyBorder="1"/>
    <xf numFmtId="0" fontId="18" fillId="48" borderId="11" xfId="0" applyFont="1" applyFill="1" applyBorder="1"/>
    <xf numFmtId="0" fontId="18" fillId="48" borderId="17" xfId="0" applyFont="1" applyFill="1" applyBorder="1"/>
    <xf numFmtId="0" fontId="18" fillId="48" borderId="12" xfId="0" applyFont="1" applyFill="1" applyBorder="1"/>
    <xf numFmtId="0" fontId="18" fillId="49" borderId="10" xfId="0" applyFont="1" applyFill="1" applyBorder="1"/>
    <xf numFmtId="0" fontId="18" fillId="48" borderId="14" xfId="0" applyFont="1" applyFill="1" applyBorder="1" applyAlignment="1">
      <alignment horizontal="center"/>
    </xf>
    <xf numFmtId="0" fontId="18" fillId="48" borderId="15" xfId="0" applyFont="1" applyFill="1" applyBorder="1" applyAlignment="1">
      <alignment horizontal="center"/>
    </xf>
    <xf numFmtId="0" fontId="18" fillId="48" borderId="13" xfId="0" applyFont="1" applyFill="1" applyBorder="1" applyAlignment="1">
      <alignment horizontal="center"/>
    </xf>
    <xf numFmtId="0" fontId="18" fillId="52" borderId="14" xfId="0" applyFont="1" applyFill="1" applyBorder="1" applyAlignment="1">
      <alignment horizontal="center"/>
    </xf>
    <xf numFmtId="0" fontId="18" fillId="52" borderId="15" xfId="0" applyFont="1" applyFill="1" applyBorder="1" applyAlignment="1">
      <alignment horizontal="center"/>
    </xf>
    <xf numFmtId="0" fontId="18" fillId="52" borderId="13" xfId="0" applyFont="1" applyFill="1" applyBorder="1" applyAlignment="1">
      <alignment horizontal="center"/>
    </xf>
    <xf numFmtId="0" fontId="18" fillId="49" borderId="14" xfId="0" applyFont="1" applyFill="1" applyBorder="1" applyAlignment="1">
      <alignment horizontal="center"/>
    </xf>
    <xf numFmtId="0" fontId="18" fillId="49" borderId="15" xfId="0" applyFont="1" applyFill="1" applyBorder="1" applyAlignment="1">
      <alignment horizontal="center"/>
    </xf>
    <xf numFmtId="0" fontId="18" fillId="49" borderId="13" xfId="0" applyFont="1" applyFill="1" applyBorder="1" applyAlignment="1">
      <alignment horizontal="center"/>
    </xf>
    <xf numFmtId="0" fontId="18" fillId="52" borderId="10" xfId="0" applyFont="1" applyFill="1" applyBorder="1"/>
    <xf numFmtId="0" fontId="18" fillId="51" borderId="10" xfId="0" applyFont="1" applyFill="1" applyBorder="1"/>
    <xf numFmtId="0" fontId="18" fillId="51" borderId="14" xfId="0" applyFont="1" applyFill="1" applyBorder="1" applyAlignment="1">
      <alignment horizontal="center"/>
    </xf>
    <xf numFmtId="0" fontId="18" fillId="51" borderId="15" xfId="0" applyFont="1" applyFill="1" applyBorder="1" applyAlignment="1">
      <alignment horizontal="center"/>
    </xf>
    <xf numFmtId="0" fontId="18" fillId="51" borderId="13" xfId="0" applyFont="1" applyFill="1" applyBorder="1" applyAlignment="1">
      <alignment horizontal="center"/>
    </xf>
    <xf numFmtId="0" fontId="18" fillId="50" borderId="14" xfId="0" applyFont="1" applyFill="1" applyBorder="1" applyAlignment="1">
      <alignment horizontal="center"/>
    </xf>
    <xf numFmtId="0" fontId="18" fillId="50" borderId="15" xfId="0" applyFont="1" applyFill="1" applyBorder="1" applyAlignment="1">
      <alignment horizontal="center"/>
    </xf>
    <xf numFmtId="0" fontId="18" fillId="50" borderId="13" xfId="0" applyFont="1" applyFill="1" applyBorder="1" applyAlignment="1">
      <alignment horizontal="center"/>
    </xf>
    <xf numFmtId="0" fontId="26" fillId="0" borderId="23" xfId="0" applyFont="1" applyFill="1" applyBorder="1" applyAlignment="1">
      <alignment vertical="center"/>
    </xf>
    <xf numFmtId="0" fontId="26" fillId="0" borderId="24" xfId="0" applyFont="1" applyFill="1" applyBorder="1" applyAlignment="1">
      <alignment vertical="center"/>
    </xf>
    <xf numFmtId="0" fontId="29" fillId="0" borderId="0" xfId="44" applyFont="1" applyFill="1" applyAlignment="1">
      <alignment horizontal="center" vertical="center"/>
    </xf>
    <xf numFmtId="0" fontId="25" fillId="0" borderId="10" xfId="0" applyFont="1" applyFill="1" applyBorder="1" applyAlignment="1">
      <alignment horizontal="center" vertical="center"/>
    </xf>
  </cellXfs>
  <cellStyles count="45">
    <cellStyle name="20% — акцент1" xfId="20" builtinId="30" customBuiltin="1"/>
    <cellStyle name="20% — акцент2" xfId="24" builtinId="34" customBuiltin="1"/>
    <cellStyle name="20% — акцент3" xfId="28" builtinId="38" customBuiltin="1"/>
    <cellStyle name="20% — акцент4" xfId="32" builtinId="42" customBuiltin="1"/>
    <cellStyle name="20% — акцент5" xfId="36" builtinId="46" customBuiltin="1"/>
    <cellStyle name="20% — акцент6" xfId="40" builtinId="50" customBuiltin="1"/>
    <cellStyle name="40% — акцент1" xfId="21" builtinId="31" customBuiltin="1"/>
    <cellStyle name="40% — акцент2" xfId="25" builtinId="35" customBuiltin="1"/>
    <cellStyle name="40% — акцент3" xfId="29" builtinId="39" customBuiltin="1"/>
    <cellStyle name="40% — акцент4" xfId="33" builtinId="43" customBuiltin="1"/>
    <cellStyle name="40% — акцент5" xfId="37" builtinId="47" customBuiltin="1"/>
    <cellStyle name="40% — акцент6" xfId="41" builtinId="51" customBuiltin="1"/>
    <cellStyle name="60% — акцент1" xfId="22" builtinId="32" customBuiltin="1"/>
    <cellStyle name="60% — акцент2" xfId="26" builtinId="36" customBuiltin="1"/>
    <cellStyle name="60% — акцент3" xfId="30" builtinId="40" customBuiltin="1"/>
    <cellStyle name="60% — акцент4" xfId="34" builtinId="44" customBuiltin="1"/>
    <cellStyle name="60% — акцент5" xfId="38" builtinId="48" customBuiltin="1"/>
    <cellStyle name="60% — акцент6" xfId="42" builtinId="52" customBuiltin="1"/>
    <cellStyle name="Акцент1" xfId="19" builtinId="29" customBuiltin="1"/>
    <cellStyle name="Акцент2" xfId="23" builtinId="33" customBuiltin="1"/>
    <cellStyle name="Акцент3" xfId="27" builtinId="37" customBuiltin="1"/>
    <cellStyle name="Акцент4" xfId="31" builtinId="41" customBuiltin="1"/>
    <cellStyle name="Акцент5" xfId="35" builtinId="45" customBuiltin="1"/>
    <cellStyle name="Акцент6" xfId="39" builtinId="49" customBuiltin="1"/>
    <cellStyle name="Ввод " xfId="10" builtinId="20" customBuiltin="1"/>
    <cellStyle name="Вывод" xfId="11" builtinId="21" customBuiltin="1"/>
    <cellStyle name="Вычисление" xfId="12" builtinId="22" customBuiltin="1"/>
    <cellStyle name="Заголовок 1" xfId="3" builtinId="16" customBuiltin="1"/>
    <cellStyle name="Заголовок 2" xfId="4" builtinId="17" customBuiltin="1"/>
    <cellStyle name="Заголовок 3" xfId="5" builtinId="18" customBuiltin="1"/>
    <cellStyle name="Заголовок 4" xfId="6" builtinId="19" customBuiltin="1"/>
    <cellStyle name="Итог" xfId="18" builtinId="25" customBuiltin="1"/>
    <cellStyle name="Контрольная ячейка" xfId="14" builtinId="23" customBuiltin="1"/>
    <cellStyle name="Название" xfId="2" builtinId="15" customBuiltin="1"/>
    <cellStyle name="Нейтральный" xfId="9" builtinId="28" customBuiltin="1"/>
    <cellStyle name="Обычный" xfId="0" builtinId="0"/>
    <cellStyle name="Обычный 2" xfId="43" xr:uid="{23716791-D42B-4BC5-ADB0-0F1972FA275E}"/>
    <cellStyle name="Обычный 3" xfId="44" xr:uid="{A7BD1CE9-BFAA-40A6-8793-0E6048986A71}"/>
    <cellStyle name="Плохой" xfId="8" builtinId="27" customBuiltin="1"/>
    <cellStyle name="Пояснение" xfId="17" builtinId="53" customBuiltin="1"/>
    <cellStyle name="Примечание" xfId="16" builtinId="10" customBuiltin="1"/>
    <cellStyle name="Процентный" xfId="1" builtinId="5"/>
    <cellStyle name="Связанная ячейка" xfId="13" builtinId="24" customBuiltin="1"/>
    <cellStyle name="Текст предупреждения" xfId="15" builtinId="11" customBuiltin="1"/>
    <cellStyle name="Хороший" xfId="7" builtinId="26" customBuiltin="1"/>
  </cellStyles>
  <dxfs count="3">
    <dxf>
      <fill>
        <patternFill>
          <bgColor theme="4"/>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1041;&#1072;&#1088;&#1099;&#1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едения о независимой оценке"/>
      <sheetName val="Лист1"/>
      <sheetName val="Индикаторы"/>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Ион">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114"/>
  <sheetViews>
    <sheetView topLeftCell="A4" zoomScale="75" zoomScaleNormal="75" workbookViewId="0">
      <pane ySplit="11" topLeftCell="A106" activePane="bottomLeft" state="frozen"/>
      <selection activeCell="A4" sqref="A4"/>
      <selection pane="bottomLeft" activeCell="A115" sqref="A115:XFD462"/>
    </sheetView>
  </sheetViews>
  <sheetFormatPr defaultRowHeight="15" x14ac:dyDescent="0.25"/>
  <cols>
    <col min="1" max="1" width="6.7109375" customWidth="1"/>
    <col min="2" max="2" width="39.5703125" customWidth="1"/>
    <col min="30" max="30" width="31.85546875" customWidth="1"/>
  </cols>
  <sheetData>
    <row r="1" spans="1:53" ht="15.75" x14ac:dyDescent="0.25">
      <c r="A1" s="74" t="s">
        <v>107</v>
      </c>
      <c r="B1" s="74"/>
      <c r="C1" s="74"/>
      <c r="D1" s="74"/>
    </row>
    <row r="2" spans="1:53" ht="15.75" x14ac:dyDescent="0.25">
      <c r="A2" s="75" t="s">
        <v>173</v>
      </c>
      <c r="B2" s="75"/>
    </row>
    <row r="3" spans="1:53" ht="15.75" x14ac:dyDescent="0.25">
      <c r="A3" s="74" t="s">
        <v>108</v>
      </c>
      <c r="B3" s="74"/>
      <c r="C3" s="75" t="s">
        <v>172</v>
      </c>
      <c r="D3" s="75"/>
      <c r="E3" s="75"/>
    </row>
    <row r="4" spans="1:53" ht="15.75" x14ac:dyDescent="0.25">
      <c r="A4" s="74" t="s">
        <v>109</v>
      </c>
      <c r="B4" s="74"/>
      <c r="C4" s="75" t="s">
        <v>110</v>
      </c>
      <c r="D4" s="75"/>
      <c r="E4" s="75"/>
    </row>
    <row r="5" spans="1:53" ht="15.75" x14ac:dyDescent="0.25">
      <c r="A5" s="74" t="s">
        <v>111</v>
      </c>
      <c r="B5" s="74"/>
      <c r="C5" s="18" t="s">
        <v>367</v>
      </c>
    </row>
    <row r="6" spans="1:53" ht="15.75" x14ac:dyDescent="0.25">
      <c r="A6" s="74" t="s">
        <v>112</v>
      </c>
      <c r="B6" s="74"/>
      <c r="C6" s="75" t="s">
        <v>113</v>
      </c>
      <c r="D6" s="75"/>
      <c r="E6" s="75"/>
      <c r="F6" s="75"/>
      <c r="G6" s="75"/>
    </row>
    <row r="8" spans="1:53" ht="15.75" x14ac:dyDescent="0.25">
      <c r="A8" s="76" t="s">
        <v>114</v>
      </c>
      <c r="B8" s="76"/>
      <c r="C8" s="76"/>
      <c r="D8" s="76"/>
      <c r="E8" s="76"/>
    </row>
    <row r="9" spans="1:53" ht="15.75" x14ac:dyDescent="0.25">
      <c r="A9" s="77" t="s">
        <v>115</v>
      </c>
      <c r="B9" s="77" t="s">
        <v>116</v>
      </c>
      <c r="C9" s="77" t="s">
        <v>117</v>
      </c>
      <c r="D9" s="77" t="s">
        <v>118</v>
      </c>
      <c r="E9" s="77" t="s">
        <v>119</v>
      </c>
      <c r="F9" s="78" t="s">
        <v>120</v>
      </c>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row>
    <row r="10" spans="1:53" ht="15.75" x14ac:dyDescent="0.25">
      <c r="A10" s="77"/>
      <c r="B10" s="77"/>
      <c r="C10" s="77"/>
      <c r="D10" s="77"/>
      <c r="E10" s="77"/>
      <c r="F10" s="73" t="s">
        <v>121</v>
      </c>
      <c r="G10" s="73"/>
      <c r="H10" s="73"/>
      <c r="I10" s="73"/>
      <c r="J10" s="73"/>
      <c r="K10" s="73"/>
      <c r="L10" s="73"/>
      <c r="M10" s="73"/>
      <c r="N10" s="73"/>
      <c r="O10" s="73"/>
      <c r="P10" s="73"/>
      <c r="Q10" s="73"/>
      <c r="R10" s="73"/>
      <c r="S10" s="73"/>
      <c r="T10" s="73"/>
      <c r="U10" s="73" t="s">
        <v>122</v>
      </c>
      <c r="V10" s="73"/>
      <c r="W10" s="73"/>
      <c r="X10" s="73"/>
      <c r="Y10" s="73"/>
      <c r="Z10" s="73"/>
      <c r="AA10" s="73" t="s">
        <v>123</v>
      </c>
      <c r="AB10" s="73"/>
      <c r="AC10" s="73"/>
      <c r="AD10" s="73"/>
      <c r="AE10" s="73"/>
      <c r="AF10" s="73"/>
      <c r="AG10" s="73"/>
      <c r="AH10" s="73"/>
      <c r="AI10" s="73"/>
      <c r="AJ10" s="73" t="s">
        <v>124</v>
      </c>
      <c r="AK10" s="73"/>
      <c r="AL10" s="73"/>
      <c r="AM10" s="73"/>
      <c r="AN10" s="73"/>
      <c r="AO10" s="73"/>
      <c r="AP10" s="73"/>
      <c r="AQ10" s="73"/>
      <c r="AR10" s="73"/>
      <c r="AS10" s="73" t="s">
        <v>125</v>
      </c>
      <c r="AT10" s="73"/>
      <c r="AU10" s="73"/>
      <c r="AV10" s="73"/>
      <c r="AW10" s="73"/>
      <c r="AX10" s="73"/>
      <c r="AY10" s="73"/>
      <c r="AZ10" s="73"/>
      <c r="BA10" s="73"/>
    </row>
    <row r="11" spans="1:53" ht="15.75" x14ac:dyDescent="0.25">
      <c r="A11" s="77"/>
      <c r="B11" s="77"/>
      <c r="C11" s="77"/>
      <c r="D11" s="77"/>
      <c r="E11" s="77"/>
      <c r="F11" s="79" t="s">
        <v>126</v>
      </c>
      <c r="G11" s="79"/>
      <c r="H11" s="79"/>
      <c r="I11" s="79"/>
      <c r="J11" s="79"/>
      <c r="K11" s="79"/>
      <c r="L11" s="79"/>
      <c r="M11" s="79"/>
      <c r="N11" s="79"/>
      <c r="O11" s="79"/>
      <c r="P11" s="79"/>
      <c r="Q11" s="79"/>
      <c r="R11" s="79"/>
      <c r="S11" s="79"/>
      <c r="T11" s="79"/>
      <c r="U11" s="79" t="s">
        <v>126</v>
      </c>
      <c r="V11" s="79"/>
      <c r="W11" s="79"/>
      <c r="X11" s="79"/>
      <c r="Y11" s="79"/>
      <c r="Z11" s="79"/>
      <c r="AA11" s="79" t="s">
        <v>126</v>
      </c>
      <c r="AB11" s="79"/>
      <c r="AC11" s="79"/>
      <c r="AD11" s="79"/>
      <c r="AE11" s="79"/>
      <c r="AF11" s="79"/>
      <c r="AG11" s="79"/>
      <c r="AH11" s="79"/>
      <c r="AI11" s="79"/>
      <c r="AJ11" s="79" t="s">
        <v>126</v>
      </c>
      <c r="AK11" s="79"/>
      <c r="AL11" s="79"/>
      <c r="AM11" s="79"/>
      <c r="AN11" s="79"/>
      <c r="AO11" s="79"/>
      <c r="AP11" s="79"/>
      <c r="AQ11" s="79"/>
      <c r="AR11" s="79"/>
      <c r="AS11" s="79" t="s">
        <v>126</v>
      </c>
      <c r="AT11" s="79"/>
      <c r="AU11" s="79"/>
      <c r="AV11" s="79"/>
      <c r="AW11" s="79"/>
      <c r="AX11" s="79"/>
      <c r="AY11" s="79"/>
      <c r="AZ11" s="79"/>
      <c r="BA11" s="79"/>
    </row>
    <row r="12" spans="1:53" ht="15.75" x14ac:dyDescent="0.25">
      <c r="A12" s="77"/>
      <c r="B12" s="77"/>
      <c r="C12" s="77"/>
      <c r="D12" s="77"/>
      <c r="E12" s="77"/>
      <c r="F12" s="72" t="s">
        <v>127</v>
      </c>
      <c r="G12" s="72"/>
      <c r="H12" s="72"/>
      <c r="I12" s="72"/>
      <c r="J12" s="72"/>
      <c r="K12" s="72"/>
      <c r="L12" s="72" t="s">
        <v>128</v>
      </c>
      <c r="M12" s="72"/>
      <c r="N12" s="72"/>
      <c r="O12" s="72" t="s">
        <v>129</v>
      </c>
      <c r="P12" s="72"/>
      <c r="Q12" s="72"/>
      <c r="R12" s="72"/>
      <c r="S12" s="72"/>
      <c r="T12" s="72"/>
      <c r="U12" s="72" t="s">
        <v>130</v>
      </c>
      <c r="V12" s="72"/>
      <c r="W12" s="72"/>
      <c r="X12" s="72" t="s">
        <v>131</v>
      </c>
      <c r="Y12" s="72"/>
      <c r="Z12" s="72"/>
      <c r="AA12" s="72" t="s">
        <v>132</v>
      </c>
      <c r="AB12" s="72"/>
      <c r="AC12" s="72"/>
      <c r="AD12" s="72" t="s">
        <v>133</v>
      </c>
      <c r="AE12" s="72"/>
      <c r="AF12" s="72"/>
      <c r="AG12" s="72" t="s">
        <v>134</v>
      </c>
      <c r="AH12" s="72"/>
      <c r="AI12" s="72"/>
      <c r="AJ12" s="72" t="s">
        <v>135</v>
      </c>
      <c r="AK12" s="72"/>
      <c r="AL12" s="72"/>
      <c r="AM12" s="72" t="s">
        <v>136</v>
      </c>
      <c r="AN12" s="72"/>
      <c r="AO12" s="72"/>
      <c r="AP12" s="72" t="s">
        <v>137</v>
      </c>
      <c r="AQ12" s="72"/>
      <c r="AR12" s="72"/>
      <c r="AS12" s="72" t="s">
        <v>138</v>
      </c>
      <c r="AT12" s="72"/>
      <c r="AU12" s="72"/>
      <c r="AV12" s="72" t="s">
        <v>139</v>
      </c>
      <c r="AW12" s="72"/>
      <c r="AX12" s="72"/>
      <c r="AY12" s="72" t="s">
        <v>140</v>
      </c>
      <c r="AZ12" s="72"/>
      <c r="BA12" s="72"/>
    </row>
    <row r="13" spans="1:53" ht="15.75" x14ac:dyDescent="0.25">
      <c r="A13" s="77"/>
      <c r="B13" s="77"/>
      <c r="C13" s="77"/>
      <c r="D13" s="77"/>
      <c r="E13" s="77"/>
      <c r="F13" s="72" t="s">
        <v>141</v>
      </c>
      <c r="G13" s="72"/>
      <c r="H13" s="72"/>
      <c r="I13" s="72" t="s">
        <v>142</v>
      </c>
      <c r="J13" s="72"/>
      <c r="K13" s="72"/>
      <c r="L13" s="72" t="s">
        <v>143</v>
      </c>
      <c r="M13" s="72"/>
      <c r="N13" s="72"/>
      <c r="O13" s="72" t="s">
        <v>144</v>
      </c>
      <c r="P13" s="72"/>
      <c r="Q13" s="72"/>
      <c r="R13" s="72" t="s">
        <v>145</v>
      </c>
      <c r="S13" s="72"/>
      <c r="T13" s="72"/>
      <c r="U13" s="72" t="s">
        <v>146</v>
      </c>
      <c r="V13" s="72"/>
      <c r="W13" s="72"/>
      <c r="X13" s="72" t="s">
        <v>147</v>
      </c>
      <c r="Y13" s="72"/>
      <c r="Z13" s="72"/>
      <c r="AA13" s="72" t="s">
        <v>148</v>
      </c>
      <c r="AB13" s="72"/>
      <c r="AC13" s="72"/>
      <c r="AD13" s="72" t="s">
        <v>149</v>
      </c>
      <c r="AE13" s="72"/>
      <c r="AF13" s="72"/>
      <c r="AG13" s="72" t="s">
        <v>150</v>
      </c>
      <c r="AH13" s="72"/>
      <c r="AI13" s="72"/>
      <c r="AJ13" s="72" t="s">
        <v>151</v>
      </c>
      <c r="AK13" s="72"/>
      <c r="AL13" s="72"/>
      <c r="AM13" s="72" t="s">
        <v>152</v>
      </c>
      <c r="AN13" s="72"/>
      <c r="AO13" s="72"/>
      <c r="AP13" s="72" t="s">
        <v>153</v>
      </c>
      <c r="AQ13" s="72"/>
      <c r="AR13" s="72"/>
      <c r="AS13" s="72" t="s">
        <v>154</v>
      </c>
      <c r="AT13" s="72"/>
      <c r="AU13" s="72"/>
      <c r="AV13" s="72" t="s">
        <v>155</v>
      </c>
      <c r="AW13" s="72"/>
      <c r="AX13" s="72"/>
      <c r="AY13" s="72" t="s">
        <v>156</v>
      </c>
      <c r="AZ13" s="72"/>
      <c r="BA13" s="72"/>
    </row>
    <row r="14" spans="1:53" ht="15.75" x14ac:dyDescent="0.25">
      <c r="A14" s="77"/>
      <c r="B14" s="77"/>
      <c r="C14" s="77"/>
      <c r="D14" s="77"/>
      <c r="E14" s="77"/>
      <c r="F14" s="19" t="s">
        <v>157</v>
      </c>
      <c r="G14" s="72" t="s">
        <v>158</v>
      </c>
      <c r="H14" s="72"/>
      <c r="I14" s="19" t="s">
        <v>157</v>
      </c>
      <c r="J14" s="72" t="s">
        <v>158</v>
      </c>
      <c r="K14" s="72"/>
      <c r="L14" s="19" t="s">
        <v>157</v>
      </c>
      <c r="M14" s="72" t="s">
        <v>158</v>
      </c>
      <c r="N14" s="72"/>
      <c r="O14" s="19" t="s">
        <v>157</v>
      </c>
      <c r="P14" s="72" t="s">
        <v>158</v>
      </c>
      <c r="Q14" s="72"/>
      <c r="R14" s="19" t="s">
        <v>157</v>
      </c>
      <c r="S14" s="72" t="s">
        <v>158</v>
      </c>
      <c r="T14" s="72"/>
      <c r="U14" s="19" t="s">
        <v>157</v>
      </c>
      <c r="V14" s="72" t="s">
        <v>158</v>
      </c>
      <c r="W14" s="72"/>
      <c r="X14" s="19" t="s">
        <v>157</v>
      </c>
      <c r="Y14" s="72" t="s">
        <v>158</v>
      </c>
      <c r="Z14" s="72"/>
      <c r="AA14" s="19" t="s">
        <v>157</v>
      </c>
      <c r="AB14" s="72" t="s">
        <v>158</v>
      </c>
      <c r="AC14" s="72"/>
      <c r="AD14" s="19" t="s">
        <v>157</v>
      </c>
      <c r="AE14" s="72" t="s">
        <v>158</v>
      </c>
      <c r="AF14" s="72"/>
      <c r="AG14" s="19" t="s">
        <v>157</v>
      </c>
      <c r="AH14" s="72" t="s">
        <v>158</v>
      </c>
      <c r="AI14" s="72"/>
      <c r="AJ14" s="19" t="s">
        <v>157</v>
      </c>
      <c r="AK14" s="72" t="s">
        <v>158</v>
      </c>
      <c r="AL14" s="72"/>
      <c r="AM14" s="19" t="s">
        <v>157</v>
      </c>
      <c r="AN14" s="72" t="s">
        <v>158</v>
      </c>
      <c r="AO14" s="72"/>
      <c r="AP14" s="19" t="s">
        <v>157</v>
      </c>
      <c r="AQ14" s="72" t="s">
        <v>158</v>
      </c>
      <c r="AR14" s="72"/>
      <c r="AS14" s="19" t="s">
        <v>157</v>
      </c>
      <c r="AT14" s="72" t="s">
        <v>158</v>
      </c>
      <c r="AU14" s="72"/>
      <c r="AV14" s="19" t="s">
        <v>157</v>
      </c>
      <c r="AW14" s="72" t="s">
        <v>158</v>
      </c>
      <c r="AX14" s="72"/>
      <c r="AY14" s="19" t="s">
        <v>157</v>
      </c>
      <c r="AZ14" s="72" t="s">
        <v>158</v>
      </c>
      <c r="BA14" s="72"/>
    </row>
    <row r="15" spans="1:53" ht="15.75" x14ac:dyDescent="0.25">
      <c r="A15" s="8">
        <f>'бланки '!D6</f>
        <v>1</v>
      </c>
      <c r="B15" s="8" t="str">
        <f>'бланки '!C6</f>
        <v>ГБОУ «СОШ №2 Г. НАЗРАНЬ»</v>
      </c>
      <c r="C15" s="8">
        <f>Численность!D4</f>
        <v>1053</v>
      </c>
      <c r="D15" s="8">
        <f>Численность!E4</f>
        <v>522</v>
      </c>
      <c r="E15" s="15">
        <f>Численность!F4</f>
        <v>0.49572649572649574</v>
      </c>
      <c r="F15" s="9" t="s">
        <v>159</v>
      </c>
      <c r="G15" s="10">
        <f>'Рейтинговая таблица организаций'!D4</f>
        <v>14</v>
      </c>
      <c r="H15" s="10">
        <f>'Рейтинговая таблица организаций'!E4</f>
        <v>14</v>
      </c>
      <c r="I15" s="9" t="s">
        <v>160</v>
      </c>
      <c r="J15" s="10">
        <f>'Рейтинговая таблица организаций'!F4</f>
        <v>59</v>
      </c>
      <c r="K15" s="10">
        <f>'Рейтинговая таблица организаций'!G4</f>
        <v>59</v>
      </c>
      <c r="L15" s="11" t="str">
        <f>IF('Рейтинговая таблица организаций'!H4&lt;1,"Отсутствуют или не функционируют дистанционные способы взаимодействия",(IF('Рейтинговая таблица организаций'!H4&lt;4,"В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5" s="17">
        <f>'Рейтинговая таблица организаций'!H4</f>
        <v>4</v>
      </c>
      <c r="N15" s="11">
        <f>IF('Рейтинговая таблица организаций'!H4&lt;1,0,(IF('Рейтинговая таблица организаций'!H4&lt;4,30,100)))</f>
        <v>100</v>
      </c>
      <c r="O15" s="11" t="s">
        <v>161</v>
      </c>
      <c r="P15" s="11">
        <f>'Рейтинговая таблица организаций'!I4</f>
        <v>345</v>
      </c>
      <c r="Q15" s="11">
        <f>'Рейтинговая таблица организаций'!J4</f>
        <v>365</v>
      </c>
      <c r="R15" s="11" t="s">
        <v>162</v>
      </c>
      <c r="S15" s="11">
        <f>'Рейтинговая таблица организаций'!K4</f>
        <v>273</v>
      </c>
      <c r="T15" s="11">
        <f>'Рейтинговая таблица организаций'!L4</f>
        <v>289</v>
      </c>
      <c r="U15" s="11" t="str">
        <f>IF('Рейтинговая таблица организаций'!U4&lt;1,"Отсутствуют комфортные условия",(IF('Рейтинговая таблица организаций'!U4&lt;5,"Количество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5" s="17">
        <f>'Рейтинговая таблица организаций'!U4</f>
        <v>5</v>
      </c>
      <c r="W15" s="11">
        <f>IF('Рейтинговая таблица организаций'!U4&lt;1,0,(IF('Рейтинговая таблица организаций'!U4&lt;4,20,100)))</f>
        <v>100</v>
      </c>
      <c r="X15" s="11" t="s">
        <v>163</v>
      </c>
      <c r="Y15" s="11">
        <f>'Рейтинговая таблица организаций'!X4</f>
        <v>470</v>
      </c>
      <c r="Z15" s="11">
        <f>'Рейтинговая таблица организаций'!Y4</f>
        <v>522</v>
      </c>
      <c r="AA15" s="11" t="str">
        <f>IF('Рейтинговая таблица организаций'!AD4&lt;1,"Отсутствуют условия доступности для инвалидов",(IF('Рейтинговая таблица организаций'!AD4&lt;5,"Количество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5" s="16">
        <f>'Рейтинговая таблица организаций'!AD4</f>
        <v>2</v>
      </c>
      <c r="AC15" s="11">
        <f>IF('Рейтинговая таблица организаций'!AD4&lt;1,0,(IF('Рейтинговая таблица организаций'!AD4&lt;5,20,100)))</f>
        <v>20</v>
      </c>
      <c r="AD15" s="11" t="str">
        <f>IF('Рейтинговая таблица организаций'!AE4&lt;1,"Отсутствуют условия доступности, позволяющие инвалидам получать услуги наравне с другими",(IF('Рейтинговая таблица организаций'!AE4&lt;5,"Количество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5" s="17">
        <f>'Рейтинговая таблица организаций'!AE4</f>
        <v>3</v>
      </c>
      <c r="AF15" s="11">
        <f>IF('Рейтинговая таблица организаций'!AE4&lt;1,0,(IF('Рейтинговая таблица организаций'!AE4&lt;5,20,100)))</f>
        <v>20</v>
      </c>
      <c r="AG15" s="11" t="s">
        <v>164</v>
      </c>
      <c r="AH15" s="11">
        <f>'Рейтинговая таблица организаций'!AF4</f>
        <v>62</v>
      </c>
      <c r="AI15" s="11">
        <f>'Рейтинговая таблица организаций'!AG4</f>
        <v>68</v>
      </c>
      <c r="AJ15" s="11" t="s">
        <v>165</v>
      </c>
      <c r="AK15" s="11">
        <f>'Рейтинговая таблица организаций'!AL4</f>
        <v>494</v>
      </c>
      <c r="AL15" s="11">
        <f>'Рейтинговая таблица организаций'!AM4</f>
        <v>522</v>
      </c>
      <c r="AM15" s="11" t="s">
        <v>166</v>
      </c>
      <c r="AN15" s="11">
        <f>'Рейтинговая таблица организаций'!AN4</f>
        <v>496</v>
      </c>
      <c r="AO15" s="11">
        <f>'Рейтинговая таблица организаций'!AO4</f>
        <v>522</v>
      </c>
      <c r="AP15" s="11" t="s">
        <v>167</v>
      </c>
      <c r="AQ15" s="11">
        <f>'Рейтинговая таблица организаций'!AP4</f>
        <v>299</v>
      </c>
      <c r="AR15" s="11">
        <f>'Рейтинговая таблица организаций'!AQ4</f>
        <v>309</v>
      </c>
      <c r="AS15" s="11" t="s">
        <v>168</v>
      </c>
      <c r="AT15" s="11">
        <f>'Рейтинговая таблица организаций'!AV4</f>
        <v>488</v>
      </c>
      <c r="AU15" s="11">
        <f>'Рейтинговая таблица организаций'!AW4</f>
        <v>522</v>
      </c>
      <c r="AV15" s="11" t="s">
        <v>169</v>
      </c>
      <c r="AW15" s="11">
        <f>'Рейтинговая таблица организаций'!AX4</f>
        <v>470</v>
      </c>
      <c r="AX15" s="11">
        <f>'Рейтинговая таблица организаций'!AY4</f>
        <v>522</v>
      </c>
      <c r="AY15" s="11" t="s">
        <v>170</v>
      </c>
      <c r="AZ15" s="11">
        <f>'Рейтинговая таблица организаций'!AZ4</f>
        <v>494</v>
      </c>
      <c r="BA15" s="11">
        <f>'Рейтинговая таблица организаций'!BA4</f>
        <v>522</v>
      </c>
    </row>
    <row r="16" spans="1:53" ht="15.75" x14ac:dyDescent="0.25">
      <c r="A16" s="8">
        <f>'бланки '!D7</f>
        <v>2</v>
      </c>
      <c r="B16" s="8" t="str">
        <f>'бланки '!C7</f>
        <v>ГБОУ «СОШ №8 Г. НАЗРАНЬ»</v>
      </c>
      <c r="C16" s="8">
        <f>Численность!D5</f>
        <v>527</v>
      </c>
      <c r="D16" s="8">
        <f>Численность!E5</f>
        <v>211</v>
      </c>
      <c r="E16" s="15">
        <f>Численность!F5</f>
        <v>0.40037950664136623</v>
      </c>
      <c r="F16" s="9" t="s">
        <v>159</v>
      </c>
      <c r="G16" s="10">
        <f>'Рейтинговая таблица организаций'!D5</f>
        <v>14</v>
      </c>
      <c r="H16" s="10">
        <f>'Рейтинговая таблица организаций'!E5</f>
        <v>14</v>
      </c>
      <c r="I16" s="9" t="s">
        <v>160</v>
      </c>
      <c r="J16" s="10">
        <f>'Рейтинговая таблица организаций'!F5</f>
        <v>59</v>
      </c>
      <c r="K16" s="10">
        <f>'Рейтинговая таблица организаций'!G5</f>
        <v>59</v>
      </c>
      <c r="L16" s="11" t="str">
        <f>IF('Рейтинговая таблица организаций'!H5&lt;1,"Отсутствуют или не функционируют дистанционные способы взаимодействия",(IF('Рейтинговая таблица организаций'!H5&lt;4,"В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6" s="17">
        <f>'Рейтинговая таблица организаций'!H5</f>
        <v>4</v>
      </c>
      <c r="N16" s="11">
        <f>IF('Рейтинговая таблица организаций'!H5&lt;1,0,(IF('Рейтинговая таблица организаций'!H5&lt;4,30,100)))</f>
        <v>100</v>
      </c>
      <c r="O16" s="11" t="s">
        <v>161</v>
      </c>
      <c r="P16" s="11">
        <f>'Рейтинговая таблица организаций'!I5</f>
        <v>182</v>
      </c>
      <c r="Q16" s="11">
        <f>'Рейтинговая таблица организаций'!J5</f>
        <v>184</v>
      </c>
      <c r="R16" s="11" t="s">
        <v>162</v>
      </c>
      <c r="S16" s="11">
        <f>'Рейтинговая таблица организаций'!K5</f>
        <v>155</v>
      </c>
      <c r="T16" s="11">
        <f>'Рейтинговая таблица организаций'!L5</f>
        <v>170</v>
      </c>
      <c r="U16" s="11" t="str">
        <f>IF('Рейтинговая таблица организаций'!U5&lt;1,"Отсутствуют комфортные условия",(IF('Рейтинговая таблица организаций'!U5&lt;5,"Количество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6" s="17">
        <f>'Рейтинговая таблица организаций'!U5</f>
        <v>5</v>
      </c>
      <c r="W16" s="11">
        <f>IF('Рейтинговая таблица организаций'!U5&lt;1,0,(IF('Рейтинговая таблица организаций'!U5&lt;4,20,100)))</f>
        <v>100</v>
      </c>
      <c r="X16" s="11" t="s">
        <v>163</v>
      </c>
      <c r="Y16" s="11">
        <f>'Рейтинговая таблица организаций'!X5</f>
        <v>209</v>
      </c>
      <c r="Z16" s="11">
        <f>'Рейтинговая таблица организаций'!Y5</f>
        <v>211</v>
      </c>
      <c r="AA16" s="11" t="str">
        <f>IF('Рейтинговая таблица организаций'!AD5&lt;1,"Отсутствуют условия доступности для инвалидов",(IF('Рейтинговая таблица организаций'!AD5&lt;5,"Количество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6" s="16">
        <f>'Рейтинговая таблица организаций'!AD5</f>
        <v>1</v>
      </c>
      <c r="AC16" s="11">
        <f>IF('Рейтинговая таблица организаций'!AD5&lt;1,0,(IF('Рейтинговая таблица организаций'!AD5&lt;5,20,100)))</f>
        <v>20</v>
      </c>
      <c r="AD16" s="11" t="str">
        <f>IF('Рейтинговая таблица организаций'!AE5&lt;1,"Отсутствуют условия доступности, позволяющие инвалидам получать услуги наравне с другими",(IF('Рейтинговая таблица организаций'!AE5&lt;5,"Количество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6" s="17">
        <f>'Рейтинговая таблица организаций'!AE5</f>
        <v>4</v>
      </c>
      <c r="AF16" s="11">
        <f>IF('Рейтинговая таблица организаций'!AE5&lt;1,0,(IF('Рейтинговая таблица организаций'!AE5&lt;5,20,100)))</f>
        <v>20</v>
      </c>
      <c r="AG16" s="11" t="s">
        <v>164</v>
      </c>
      <c r="AH16" s="11">
        <f>'Рейтинговая таблица организаций'!AF5</f>
        <v>69</v>
      </c>
      <c r="AI16" s="11">
        <f>'Рейтинговая таблица организаций'!AG5</f>
        <v>74</v>
      </c>
      <c r="AJ16" s="11" t="s">
        <v>165</v>
      </c>
      <c r="AK16" s="11">
        <f>'Рейтинговая таблица организаций'!AL5</f>
        <v>210</v>
      </c>
      <c r="AL16" s="11">
        <f>'Рейтинговая таблица организаций'!AM5</f>
        <v>211</v>
      </c>
      <c r="AM16" s="11" t="s">
        <v>166</v>
      </c>
      <c r="AN16" s="11">
        <f>'Рейтинговая таблица организаций'!AN5</f>
        <v>209</v>
      </c>
      <c r="AO16" s="11">
        <f>'Рейтинговая таблица организаций'!AO5</f>
        <v>211</v>
      </c>
      <c r="AP16" s="11" t="s">
        <v>167</v>
      </c>
      <c r="AQ16" s="11">
        <f>'Рейтинговая таблица организаций'!AP5</f>
        <v>173</v>
      </c>
      <c r="AR16" s="11">
        <f>'Рейтинговая таблица организаций'!AQ5</f>
        <v>173</v>
      </c>
      <c r="AS16" s="11" t="s">
        <v>168</v>
      </c>
      <c r="AT16" s="11">
        <f>'Рейтинговая таблица организаций'!AV5</f>
        <v>203</v>
      </c>
      <c r="AU16" s="11">
        <f>'Рейтинговая таблица организаций'!AW5</f>
        <v>211</v>
      </c>
      <c r="AV16" s="11" t="s">
        <v>169</v>
      </c>
      <c r="AW16" s="11">
        <f>'Рейтинговая таблица организаций'!AX5</f>
        <v>203</v>
      </c>
      <c r="AX16" s="11">
        <f>'Рейтинговая таблица организаций'!AY5</f>
        <v>211</v>
      </c>
      <c r="AY16" s="11" t="s">
        <v>170</v>
      </c>
      <c r="AZ16" s="11">
        <f>'Рейтинговая таблица организаций'!AZ5</f>
        <v>208</v>
      </c>
      <c r="BA16" s="11">
        <f>'Рейтинговая таблица организаций'!BA5</f>
        <v>211</v>
      </c>
    </row>
    <row r="17" spans="1:53" ht="15.75" x14ac:dyDescent="0.25">
      <c r="A17" s="8">
        <f>'бланки '!D8</f>
        <v>3</v>
      </c>
      <c r="B17" s="8" t="str">
        <f>'бланки '!C8</f>
        <v>ГБОУ «СОШ-САД №10 Г. НАЗРАНЬ»</v>
      </c>
      <c r="C17" s="8">
        <f>Численность!D6</f>
        <v>768</v>
      </c>
      <c r="D17" s="8">
        <f>Численность!E6</f>
        <v>308</v>
      </c>
      <c r="E17" s="15">
        <f>Численность!F6</f>
        <v>0.40104166666666669</v>
      </c>
      <c r="F17" s="9" t="s">
        <v>159</v>
      </c>
      <c r="G17" s="10">
        <f>'Рейтинговая таблица организаций'!D6</f>
        <v>14</v>
      </c>
      <c r="H17" s="10">
        <f>'Рейтинговая таблица организаций'!E6</f>
        <v>14</v>
      </c>
      <c r="I17" s="9" t="s">
        <v>160</v>
      </c>
      <c r="J17" s="10">
        <f>'Рейтинговая таблица организаций'!F6</f>
        <v>59</v>
      </c>
      <c r="K17" s="10">
        <f>'Рейтинговая таблица организаций'!G6</f>
        <v>59</v>
      </c>
      <c r="L17" s="11" t="str">
        <f>IF('Рейтинговая таблица организаций'!H6&lt;1,"Отсутствуют или не функционируют дистанционные способы взаимодействия",(IF('Рейтинговая таблица организаций'!H6&lt;4,"В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7" s="17">
        <f>'Рейтинговая таблица организаций'!H6</f>
        <v>4</v>
      </c>
      <c r="N17" s="11">
        <f>IF('Рейтинговая таблица организаций'!H6&lt;1,0,(IF('Рейтинговая таблица организаций'!H6&lt;4,30,100)))</f>
        <v>100</v>
      </c>
      <c r="O17" s="11" t="s">
        <v>161</v>
      </c>
      <c r="P17" s="11">
        <f>'Рейтинговая таблица организаций'!I6</f>
        <v>277</v>
      </c>
      <c r="Q17" s="11">
        <f>'Рейтинговая таблица организаций'!J6</f>
        <v>280</v>
      </c>
      <c r="R17" s="11" t="s">
        <v>162</v>
      </c>
      <c r="S17" s="11">
        <f>'Рейтинговая таблица организаций'!K6</f>
        <v>280</v>
      </c>
      <c r="T17" s="11">
        <f>'Рейтинговая таблица организаций'!L6</f>
        <v>284</v>
      </c>
      <c r="U17" s="11" t="str">
        <f>IF('Рейтинговая таблица организаций'!U6&lt;1,"Отсутствуют комфортные условия",(IF('Рейтинговая таблица организаций'!U6&lt;5,"Количество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7" s="17">
        <f>'Рейтинговая таблица организаций'!U6</f>
        <v>5</v>
      </c>
      <c r="W17" s="11">
        <f>IF('Рейтинговая таблица организаций'!U6&lt;1,0,(IF('Рейтинговая таблица организаций'!U6&lt;4,20,100)))</f>
        <v>100</v>
      </c>
      <c r="X17" s="11" t="s">
        <v>163</v>
      </c>
      <c r="Y17" s="11">
        <f>'Рейтинговая таблица организаций'!X6</f>
        <v>306</v>
      </c>
      <c r="Z17" s="11">
        <f>'Рейтинговая таблица организаций'!Y6</f>
        <v>308</v>
      </c>
      <c r="AA17" s="11" t="str">
        <f>IF('Рейтинговая таблица организаций'!AD6&lt;1,"Отсутствуют условия доступности для инвалидов",(IF('Рейтинговая таблица организаций'!AD6&lt;5,"Количество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7" s="16">
        <f>'Рейтинговая таблица организаций'!AD6</f>
        <v>4</v>
      </c>
      <c r="AC17" s="11">
        <f>IF('Рейтинговая таблица организаций'!AD6&lt;1,0,(IF('Рейтинговая таблица организаций'!AD6&lt;5,20,100)))</f>
        <v>20</v>
      </c>
      <c r="AD17" s="11" t="str">
        <f>IF('Рейтинговая таблица организаций'!AE6&lt;1,"Отсутствуют условия доступности, позволяющие инвалидам получать услуги наравне с другими",(IF('Рейтинговая таблица организаций'!AE6&lt;5,"Количество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7" s="17">
        <f>'Рейтинговая таблица организаций'!AE6</f>
        <v>4</v>
      </c>
      <c r="AF17" s="11">
        <f>IF('Рейтинговая таблица организаций'!AE6&lt;1,0,(IF('Рейтинговая таблица организаций'!AE6&lt;5,20,100)))</f>
        <v>20</v>
      </c>
      <c r="AG17" s="11" t="s">
        <v>164</v>
      </c>
      <c r="AH17" s="11">
        <f>'Рейтинговая таблица организаций'!AF6</f>
        <v>10</v>
      </c>
      <c r="AI17" s="11">
        <f>'Рейтинговая таблица организаций'!AG6</f>
        <v>10</v>
      </c>
      <c r="AJ17" s="11" t="s">
        <v>165</v>
      </c>
      <c r="AK17" s="11">
        <f>'Рейтинговая таблица организаций'!AL6</f>
        <v>307</v>
      </c>
      <c r="AL17" s="11">
        <f>'Рейтинговая таблица организаций'!AM6</f>
        <v>308</v>
      </c>
      <c r="AM17" s="11" t="s">
        <v>166</v>
      </c>
      <c r="AN17" s="11">
        <f>'Рейтинговая таблица организаций'!AN6</f>
        <v>307</v>
      </c>
      <c r="AO17" s="11">
        <f>'Рейтинговая таблица организаций'!AO6</f>
        <v>308</v>
      </c>
      <c r="AP17" s="11" t="s">
        <v>167</v>
      </c>
      <c r="AQ17" s="11">
        <f>'Рейтинговая таблица организаций'!AP6</f>
        <v>285</v>
      </c>
      <c r="AR17" s="11">
        <f>'Рейтинговая таблица организаций'!AQ6</f>
        <v>285</v>
      </c>
      <c r="AS17" s="11" t="s">
        <v>168</v>
      </c>
      <c r="AT17" s="11">
        <f>'Рейтинговая таблица организаций'!AV6</f>
        <v>308</v>
      </c>
      <c r="AU17" s="11">
        <f>'Рейтинговая таблица организаций'!AW6</f>
        <v>308</v>
      </c>
      <c r="AV17" s="11" t="s">
        <v>169</v>
      </c>
      <c r="AW17" s="11">
        <f>'Рейтинговая таблица организаций'!AX6</f>
        <v>308</v>
      </c>
      <c r="AX17" s="11">
        <f>'Рейтинговая таблица организаций'!AY6</f>
        <v>308</v>
      </c>
      <c r="AY17" s="11" t="s">
        <v>170</v>
      </c>
      <c r="AZ17" s="11">
        <f>'Рейтинговая таблица организаций'!AZ6</f>
        <v>307</v>
      </c>
      <c r="BA17" s="11">
        <f>'Рейтинговая таблица организаций'!BA6</f>
        <v>308</v>
      </c>
    </row>
    <row r="18" spans="1:53" ht="15.75" x14ac:dyDescent="0.25">
      <c r="A18" s="8">
        <f>'бланки '!D9</f>
        <v>4</v>
      </c>
      <c r="B18" s="8" t="str">
        <f>'бланки '!C9</f>
        <v>ГБОУ «СОШ-ДС №11 Г. НАЗРАНЬ»</v>
      </c>
      <c r="C18" s="8">
        <f>Численность!D7</f>
        <v>715</v>
      </c>
      <c r="D18" s="8">
        <f>Численность!E7</f>
        <v>286</v>
      </c>
      <c r="E18" s="15">
        <f>Численность!F7</f>
        <v>0.4</v>
      </c>
      <c r="F18" s="9" t="s">
        <v>159</v>
      </c>
      <c r="G18" s="10">
        <f>'Рейтинговая таблица организаций'!D7</f>
        <v>14</v>
      </c>
      <c r="H18" s="10">
        <f>'Рейтинговая таблица организаций'!E7</f>
        <v>14</v>
      </c>
      <c r="I18" s="9" t="s">
        <v>160</v>
      </c>
      <c r="J18" s="10">
        <f>'Рейтинговая таблица организаций'!F7</f>
        <v>59</v>
      </c>
      <c r="K18" s="10">
        <f>'Рейтинговая таблица организаций'!G7</f>
        <v>59</v>
      </c>
      <c r="L18" s="11" t="str">
        <f>IF('Рейтинговая таблица организаций'!H7&lt;1,"Отсутствуют или не функционируют дистанционные способы взаимодействия",(IF('Рейтинговая таблица организаций'!H7&lt;4,"В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8" s="17">
        <f>'Рейтинговая таблица организаций'!H7</f>
        <v>4</v>
      </c>
      <c r="N18" s="11">
        <f>IF('Рейтинговая таблица организаций'!H7&lt;1,0,(IF('Рейтинговая таблица организаций'!H7&lt;4,30,100)))</f>
        <v>100</v>
      </c>
      <c r="O18" s="11" t="s">
        <v>161</v>
      </c>
      <c r="P18" s="11">
        <f>'Рейтинговая таблица организаций'!I7</f>
        <v>266</v>
      </c>
      <c r="Q18" s="11">
        <f>'Рейтинговая таблица организаций'!J7</f>
        <v>268</v>
      </c>
      <c r="R18" s="11" t="s">
        <v>162</v>
      </c>
      <c r="S18" s="11">
        <f>'Рейтинговая таблица организаций'!K7</f>
        <v>261</v>
      </c>
      <c r="T18" s="11">
        <f>'Рейтинговая таблица организаций'!L7</f>
        <v>266</v>
      </c>
      <c r="U18" s="11" t="str">
        <f>IF('Рейтинговая таблица организаций'!U7&lt;1,"Отсутствуют комфортные условия",(IF('Рейтинговая таблица организаций'!U7&lt;5,"Количество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8" s="17">
        <f>'Рейтинговая таблица организаций'!U7</f>
        <v>5</v>
      </c>
      <c r="W18" s="11">
        <f>IF('Рейтинговая таблица организаций'!U7&lt;1,0,(IF('Рейтинговая таблица организаций'!U7&lt;4,20,100)))</f>
        <v>100</v>
      </c>
      <c r="X18" s="11" t="s">
        <v>163</v>
      </c>
      <c r="Y18" s="11">
        <f>'Рейтинговая таблица организаций'!X7</f>
        <v>285</v>
      </c>
      <c r="Z18" s="11">
        <f>'Рейтинговая таблица организаций'!Y7</f>
        <v>286</v>
      </c>
      <c r="AA18" s="11" t="str">
        <f>IF('Рейтинговая таблица организаций'!AD7&lt;1,"Отсутствуют условия доступности для инвалидов",(IF('Рейтинговая таблица организаций'!AD7&lt;5,"Количество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18" s="16">
        <f>'Рейтинговая таблица организаций'!AD7</f>
        <v>5</v>
      </c>
      <c r="AC18" s="11">
        <f>IF('Рейтинговая таблица организаций'!AD7&lt;1,0,(IF('Рейтинговая таблица организаций'!AD7&lt;5,20,100)))</f>
        <v>100</v>
      </c>
      <c r="AD18" s="11" t="str">
        <f>IF('Рейтинговая таблица организаций'!AE7&lt;1,"Отсутствуют условия доступности, позволяющие инвалидам получать услуги наравне с другими",(IF('Рейтинговая таблица организаций'!AE7&lt;5,"Количество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8" s="17">
        <f>'Рейтинговая таблица организаций'!AE7</f>
        <v>4</v>
      </c>
      <c r="AF18" s="11">
        <f>IF('Рейтинговая таблица организаций'!AE7&lt;1,0,(IF('Рейтинговая таблица организаций'!AE7&lt;5,20,100)))</f>
        <v>20</v>
      </c>
      <c r="AG18" s="11" t="s">
        <v>164</v>
      </c>
      <c r="AH18" s="11">
        <f>'Рейтинговая таблица организаций'!AF7</f>
        <v>38</v>
      </c>
      <c r="AI18" s="11">
        <f>'Рейтинговая таблица организаций'!AG7</f>
        <v>39</v>
      </c>
      <c r="AJ18" s="11" t="s">
        <v>165</v>
      </c>
      <c r="AK18" s="11">
        <f>'Рейтинговая таблица организаций'!AL7</f>
        <v>285</v>
      </c>
      <c r="AL18" s="11">
        <f>'Рейтинговая таблица организаций'!AM7</f>
        <v>286</v>
      </c>
      <c r="AM18" s="11" t="s">
        <v>166</v>
      </c>
      <c r="AN18" s="11">
        <f>'Рейтинговая таблица организаций'!AN7</f>
        <v>284</v>
      </c>
      <c r="AO18" s="11">
        <f>'Рейтинговая таблица организаций'!AO7</f>
        <v>286</v>
      </c>
      <c r="AP18" s="11" t="s">
        <v>167</v>
      </c>
      <c r="AQ18" s="11">
        <f>'Рейтинговая таблица организаций'!AP7</f>
        <v>254</v>
      </c>
      <c r="AR18" s="11">
        <f>'Рейтинговая таблица организаций'!AQ7</f>
        <v>254</v>
      </c>
      <c r="AS18" s="11" t="s">
        <v>168</v>
      </c>
      <c r="AT18" s="11">
        <f>'Рейтинговая таблица организаций'!AV7</f>
        <v>285</v>
      </c>
      <c r="AU18" s="11">
        <f>'Рейтинговая таблица организаций'!AW7</f>
        <v>286</v>
      </c>
      <c r="AV18" s="11" t="s">
        <v>169</v>
      </c>
      <c r="AW18" s="11">
        <f>'Рейтинговая таблица организаций'!AX7</f>
        <v>283</v>
      </c>
      <c r="AX18" s="11">
        <f>'Рейтинговая таблица организаций'!AY7</f>
        <v>286</v>
      </c>
      <c r="AY18" s="11" t="s">
        <v>170</v>
      </c>
      <c r="AZ18" s="11">
        <f>'Рейтинговая таблица организаций'!AZ7</f>
        <v>285</v>
      </c>
      <c r="BA18" s="11">
        <f>'Рейтинговая таблица организаций'!BA7</f>
        <v>286</v>
      </c>
    </row>
    <row r="19" spans="1:53" ht="15.75" x14ac:dyDescent="0.25">
      <c r="A19" s="8">
        <f>'бланки '!D10</f>
        <v>5</v>
      </c>
      <c r="B19" s="8" t="str">
        <f>'бланки '!C10</f>
        <v>ГБОУ «СОШ №14 Г. НАЗРАНЬ»</v>
      </c>
      <c r="C19" s="8">
        <f>Численность!D8</f>
        <v>819</v>
      </c>
      <c r="D19" s="8">
        <f>Численность!E8</f>
        <v>328</v>
      </c>
      <c r="E19" s="15">
        <f>Численность!F8</f>
        <v>0.40048840048840051</v>
      </c>
      <c r="F19" s="9" t="s">
        <v>159</v>
      </c>
      <c r="G19" s="10">
        <f>'Рейтинговая таблица организаций'!D8</f>
        <v>14</v>
      </c>
      <c r="H19" s="10">
        <f>'Рейтинговая таблица организаций'!E8</f>
        <v>14</v>
      </c>
      <c r="I19" s="9" t="s">
        <v>160</v>
      </c>
      <c r="J19" s="10">
        <f>'Рейтинговая таблица организаций'!F8</f>
        <v>59</v>
      </c>
      <c r="K19" s="10">
        <f>'Рейтинговая таблица организаций'!G8</f>
        <v>59</v>
      </c>
      <c r="L19" s="11" t="str">
        <f>IF('Рейтинговая таблица организаций'!H8&lt;1,"Отсутствуют или не функционируют дистанционные способы взаимодействия",(IF('Рейтинговая таблица организаций'!H8&lt;4,"В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9" s="17">
        <f>'Рейтинговая таблица организаций'!H8</f>
        <v>4</v>
      </c>
      <c r="N19" s="11">
        <f>IF('Рейтинговая таблица организаций'!H8&lt;1,0,(IF('Рейтинговая таблица организаций'!H8&lt;4,30,100)))</f>
        <v>100</v>
      </c>
      <c r="O19" s="11" t="s">
        <v>161</v>
      </c>
      <c r="P19" s="11">
        <f>'Рейтинговая таблица организаций'!I8</f>
        <v>318</v>
      </c>
      <c r="Q19" s="11">
        <f>'Рейтинговая таблица организаций'!J8</f>
        <v>320</v>
      </c>
      <c r="R19" s="11" t="s">
        <v>162</v>
      </c>
      <c r="S19" s="11">
        <f>'Рейтинговая таблица организаций'!K8</f>
        <v>317</v>
      </c>
      <c r="T19" s="11">
        <f>'Рейтинговая таблица организаций'!L8</f>
        <v>319</v>
      </c>
      <c r="U19" s="11" t="str">
        <f>IF('Рейтинговая таблица организаций'!U8&lt;1,"Отсутствуют комфортные условия",(IF('Рейтинговая таблица организаций'!U8&lt;5,"Количество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9" s="17">
        <f>'Рейтинговая таблица организаций'!U8</f>
        <v>5</v>
      </c>
      <c r="W19" s="11">
        <f>IF('Рейтинговая таблица организаций'!U8&lt;1,0,(IF('Рейтинговая таблица организаций'!U8&lt;4,20,100)))</f>
        <v>100</v>
      </c>
      <c r="X19" s="11" t="s">
        <v>163</v>
      </c>
      <c r="Y19" s="11">
        <f>'Рейтинговая таблица организаций'!X8</f>
        <v>326</v>
      </c>
      <c r="Z19" s="11">
        <f>'Рейтинговая таблица организаций'!Y8</f>
        <v>328</v>
      </c>
      <c r="AA19" s="11" t="str">
        <f>IF('Рейтинговая таблица организаций'!AD8&lt;1,"Отсутствуют условия доступности для инвалидов",(IF('Рейтинговая таблица организаций'!AD8&lt;5,"Количество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9" s="16">
        <f>'Рейтинговая таблица организаций'!AD8</f>
        <v>1</v>
      </c>
      <c r="AC19" s="11">
        <f>IF('Рейтинговая таблица организаций'!AD8&lt;1,0,(IF('Рейтинговая таблица организаций'!AD8&lt;5,20,100)))</f>
        <v>20</v>
      </c>
      <c r="AD19" s="11" t="str">
        <f>IF('Рейтинговая таблица организаций'!AE8&lt;1,"Отсутствуют условия доступности, позволяющие инвалидам получать услуги наравне с другими",(IF('Рейтинговая таблица организаций'!AE8&lt;5,"Количество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9" s="17">
        <f>'Рейтинговая таблица организаций'!AE8</f>
        <v>3</v>
      </c>
      <c r="AF19" s="11">
        <f>IF('Рейтинговая таблица организаций'!AE8&lt;1,0,(IF('Рейтинговая таблица организаций'!AE8&lt;5,20,100)))</f>
        <v>20</v>
      </c>
      <c r="AG19" s="11" t="s">
        <v>164</v>
      </c>
      <c r="AH19" s="11">
        <f>'Рейтинговая таблица организаций'!AF8</f>
        <v>225</v>
      </c>
      <c r="AI19" s="11">
        <f>'Рейтинговая таблица организаций'!AG8</f>
        <v>225</v>
      </c>
      <c r="AJ19" s="11" t="s">
        <v>165</v>
      </c>
      <c r="AK19" s="11">
        <f>'Рейтинговая таблица организаций'!AL8</f>
        <v>327</v>
      </c>
      <c r="AL19" s="11">
        <f>'Рейтинговая таблица организаций'!AM8</f>
        <v>328</v>
      </c>
      <c r="AM19" s="11" t="s">
        <v>166</v>
      </c>
      <c r="AN19" s="11">
        <f>'Рейтинговая таблица организаций'!AN8</f>
        <v>327</v>
      </c>
      <c r="AO19" s="11">
        <f>'Рейтинговая таблица организаций'!AO8</f>
        <v>328</v>
      </c>
      <c r="AP19" s="11" t="s">
        <v>167</v>
      </c>
      <c r="AQ19" s="11">
        <f>'Рейтинговая таблица организаций'!AP8</f>
        <v>314</v>
      </c>
      <c r="AR19" s="11">
        <f>'Рейтинговая таблица организаций'!AQ8</f>
        <v>316</v>
      </c>
      <c r="AS19" s="11" t="s">
        <v>168</v>
      </c>
      <c r="AT19" s="11">
        <f>'Рейтинговая таблица организаций'!AV8</f>
        <v>326</v>
      </c>
      <c r="AU19" s="11">
        <f>'Рейтинговая таблица организаций'!AW8</f>
        <v>328</v>
      </c>
      <c r="AV19" s="11" t="s">
        <v>169</v>
      </c>
      <c r="AW19" s="11">
        <f>'Рейтинговая таблица организаций'!AX8</f>
        <v>326</v>
      </c>
      <c r="AX19" s="11">
        <f>'Рейтинговая таблица организаций'!AY8</f>
        <v>328</v>
      </c>
      <c r="AY19" s="11" t="s">
        <v>170</v>
      </c>
      <c r="AZ19" s="11">
        <f>'Рейтинговая таблица организаций'!AZ8</f>
        <v>325</v>
      </c>
      <c r="BA19" s="11">
        <f>'Рейтинговая таблица организаций'!BA8</f>
        <v>328</v>
      </c>
    </row>
    <row r="20" spans="1:53" ht="15.75" x14ac:dyDescent="0.25">
      <c r="A20" s="8">
        <f>'бланки '!D11</f>
        <v>6</v>
      </c>
      <c r="B20" s="8" t="str">
        <f>'бланки '!C11</f>
        <v>ГБОУ «СОШ №18 Г. НАЗРАНЬ»</v>
      </c>
      <c r="C20" s="8">
        <f>Численность!D9</f>
        <v>653</v>
      </c>
      <c r="D20" s="8">
        <f>Численность!E9</f>
        <v>262</v>
      </c>
      <c r="E20" s="15">
        <f>Численность!F9</f>
        <v>0.40122511485451762</v>
      </c>
      <c r="F20" s="9" t="s">
        <v>159</v>
      </c>
      <c r="G20" s="10">
        <f>'Рейтинговая таблица организаций'!D9</f>
        <v>14</v>
      </c>
      <c r="H20" s="10">
        <f>'Рейтинговая таблица организаций'!E9</f>
        <v>14</v>
      </c>
      <c r="I20" s="9" t="s">
        <v>160</v>
      </c>
      <c r="J20" s="10">
        <f>'Рейтинговая таблица организаций'!F9</f>
        <v>59</v>
      </c>
      <c r="K20" s="10">
        <f>'Рейтинговая таблица организаций'!G9</f>
        <v>59</v>
      </c>
      <c r="L20" s="11" t="str">
        <f>IF('Рейтинговая таблица организаций'!H9&lt;1,"Отсутствуют или не функционируют дистанционные способы взаимодействия",(IF('Рейтинговая таблица организаций'!H9&lt;4,"В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0" s="17">
        <f>'Рейтинговая таблица организаций'!H9</f>
        <v>4</v>
      </c>
      <c r="N20" s="11">
        <f>IF('Рейтинговая таблица организаций'!H9&lt;1,0,(IF('Рейтинговая таблица организаций'!H9&lt;4,30,100)))</f>
        <v>100</v>
      </c>
      <c r="O20" s="11" t="s">
        <v>161</v>
      </c>
      <c r="P20" s="11">
        <f>'Рейтинговая таблица организаций'!I9</f>
        <v>201</v>
      </c>
      <c r="Q20" s="11">
        <f>'Рейтинговая таблица организаций'!J9</f>
        <v>206</v>
      </c>
      <c r="R20" s="11" t="s">
        <v>162</v>
      </c>
      <c r="S20" s="11">
        <f>'Рейтинговая таблица организаций'!K9</f>
        <v>174</v>
      </c>
      <c r="T20" s="11">
        <f>'Рейтинговая таблица организаций'!L9</f>
        <v>181</v>
      </c>
      <c r="U20" s="11" t="str">
        <f>IF('Рейтинговая таблица организаций'!U9&lt;1,"Отсутствуют комфортные условия",(IF('Рейтинговая таблица организаций'!U9&lt;5,"Количество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0" s="17">
        <f>'Рейтинговая таблица организаций'!U9</f>
        <v>5</v>
      </c>
      <c r="W20" s="11">
        <f>IF('Рейтинговая таблица организаций'!U9&lt;1,0,(IF('Рейтинговая таблица организаций'!U9&lt;4,20,100)))</f>
        <v>100</v>
      </c>
      <c r="X20" s="11" t="s">
        <v>163</v>
      </c>
      <c r="Y20" s="11">
        <f>'Рейтинговая таблица организаций'!X9</f>
        <v>247</v>
      </c>
      <c r="Z20" s="11">
        <f>'Рейтинговая таблица организаций'!Y9</f>
        <v>262</v>
      </c>
      <c r="AA20" s="11" t="str">
        <f>IF('Рейтинговая таблица организаций'!AD9&lt;1,"Отсутствуют условия доступности для инвалидов",(IF('Рейтинговая таблица организаций'!AD9&lt;5,"Количество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0" s="16">
        <f>'Рейтинговая таблица организаций'!AD9</f>
        <v>4</v>
      </c>
      <c r="AC20" s="11">
        <f>IF('Рейтинговая таблица организаций'!AD9&lt;1,0,(IF('Рейтинговая таблица организаций'!AD9&lt;5,20,100)))</f>
        <v>20</v>
      </c>
      <c r="AD20" s="11" t="str">
        <f>IF('Рейтинговая таблица организаций'!AE9&lt;1,"Отсутствуют условия доступности, позволяющие инвалидам получать услуги наравне с другими",(IF('Рейтинговая таблица организаций'!AE9&lt;5,"Количество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0" s="17">
        <f>'Рейтинговая таблица организаций'!AE9</f>
        <v>4</v>
      </c>
      <c r="AF20" s="11">
        <f>IF('Рейтинговая таблица организаций'!AE9&lt;1,0,(IF('Рейтинговая таблица организаций'!AE9&lt;5,20,100)))</f>
        <v>20</v>
      </c>
      <c r="AG20" s="11" t="s">
        <v>164</v>
      </c>
      <c r="AH20" s="11">
        <f>'Рейтинговая таблица организаций'!AF9</f>
        <v>134</v>
      </c>
      <c r="AI20" s="11">
        <f>'Рейтинговая таблица организаций'!AG9</f>
        <v>137</v>
      </c>
      <c r="AJ20" s="11" t="s">
        <v>165</v>
      </c>
      <c r="AK20" s="11">
        <f>'Рейтинговая таблица организаций'!AL9</f>
        <v>250</v>
      </c>
      <c r="AL20" s="11">
        <f>'Рейтинговая таблица организаций'!AM9</f>
        <v>262</v>
      </c>
      <c r="AM20" s="11" t="s">
        <v>166</v>
      </c>
      <c r="AN20" s="11">
        <f>'Рейтинговая таблица организаций'!AN9</f>
        <v>255</v>
      </c>
      <c r="AO20" s="11">
        <f>'Рейтинговая таблица организаций'!AO9</f>
        <v>262</v>
      </c>
      <c r="AP20" s="11" t="s">
        <v>167</v>
      </c>
      <c r="AQ20" s="11">
        <f>'Рейтинговая таблица организаций'!AP9</f>
        <v>139</v>
      </c>
      <c r="AR20" s="11">
        <f>'Рейтинговая таблица организаций'!AQ9</f>
        <v>141</v>
      </c>
      <c r="AS20" s="11" t="s">
        <v>168</v>
      </c>
      <c r="AT20" s="11">
        <f>'Рейтинговая таблица организаций'!AV9</f>
        <v>236</v>
      </c>
      <c r="AU20" s="11">
        <f>'Рейтинговая таблица организаций'!AW9</f>
        <v>262</v>
      </c>
      <c r="AV20" s="11" t="s">
        <v>169</v>
      </c>
      <c r="AW20" s="11">
        <f>'Рейтинговая таблица организаций'!AX9</f>
        <v>255</v>
      </c>
      <c r="AX20" s="11">
        <f>'Рейтинговая таблица организаций'!AY9</f>
        <v>262</v>
      </c>
      <c r="AY20" s="11" t="s">
        <v>170</v>
      </c>
      <c r="AZ20" s="11">
        <f>'Рейтинговая таблица организаций'!AZ9</f>
        <v>254</v>
      </c>
      <c r="BA20" s="11">
        <f>'Рейтинговая таблица организаций'!BA9</f>
        <v>262</v>
      </c>
    </row>
    <row r="21" spans="1:53" ht="15.75" x14ac:dyDescent="0.25">
      <c r="A21" s="8">
        <f>'бланки '!D12</f>
        <v>7</v>
      </c>
      <c r="B21" s="8" t="str">
        <f>'бланки '!C12</f>
        <v>ГБОУ «СОШ №19 Г. НАЗРАНЬ»</v>
      </c>
      <c r="C21" s="8">
        <f>Численность!D10</f>
        <v>607</v>
      </c>
      <c r="D21" s="8">
        <f>Численность!E10</f>
        <v>243</v>
      </c>
      <c r="E21" s="15">
        <f>Численность!F10</f>
        <v>0.40032948929159801</v>
      </c>
      <c r="F21" s="9" t="s">
        <v>159</v>
      </c>
      <c r="G21" s="10">
        <f>'Рейтинговая таблица организаций'!D10</f>
        <v>14</v>
      </c>
      <c r="H21" s="10">
        <f>'Рейтинговая таблица организаций'!E10</f>
        <v>14</v>
      </c>
      <c r="I21" s="9" t="s">
        <v>160</v>
      </c>
      <c r="J21" s="10">
        <f>'Рейтинговая таблица организаций'!F10</f>
        <v>59</v>
      </c>
      <c r="K21" s="10">
        <f>'Рейтинговая таблица организаций'!G10</f>
        <v>59</v>
      </c>
      <c r="L21" s="11" t="str">
        <f>IF('Рейтинговая таблица организаций'!H10&lt;1,"Отсутствуют или не функционируют дистанционные способы взаимодействия",(IF('Рейтинговая таблица организаций'!H10&lt;4,"В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1" s="17">
        <f>'Рейтинговая таблица организаций'!H10</f>
        <v>4</v>
      </c>
      <c r="N21" s="11">
        <f>IF('Рейтинговая таблица организаций'!H10&lt;1,0,(IF('Рейтинговая таблица организаций'!H10&lt;4,30,100)))</f>
        <v>100</v>
      </c>
      <c r="O21" s="11" t="s">
        <v>161</v>
      </c>
      <c r="P21" s="11">
        <f>'Рейтинговая таблица организаций'!I10</f>
        <v>230</v>
      </c>
      <c r="Q21" s="11">
        <f>'Рейтинговая таблица организаций'!J10</f>
        <v>230</v>
      </c>
      <c r="R21" s="11" t="s">
        <v>162</v>
      </c>
      <c r="S21" s="11">
        <f>'Рейтинговая таблица организаций'!K10</f>
        <v>208</v>
      </c>
      <c r="T21" s="11">
        <f>'Рейтинговая таблица организаций'!L10</f>
        <v>208</v>
      </c>
      <c r="U21" s="11" t="str">
        <f>IF('Рейтинговая таблица организаций'!U10&lt;1,"Отсутствуют комфортные условия",(IF('Рейтинговая таблица организаций'!U10&lt;5,"Количество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1" s="17">
        <f>'Рейтинговая таблица организаций'!U10</f>
        <v>5</v>
      </c>
      <c r="W21" s="11">
        <f>IF('Рейтинговая таблица организаций'!U10&lt;1,0,(IF('Рейтинговая таблица организаций'!U10&lt;4,20,100)))</f>
        <v>100</v>
      </c>
      <c r="X21" s="11" t="s">
        <v>163</v>
      </c>
      <c r="Y21" s="11">
        <f>'Рейтинговая таблица организаций'!X10</f>
        <v>242</v>
      </c>
      <c r="Z21" s="11">
        <f>'Рейтинговая таблица организаций'!Y10</f>
        <v>243</v>
      </c>
      <c r="AA21" s="11" t="str">
        <f>IF('Рейтинговая таблица организаций'!AD10&lt;1,"Отсутствуют условия доступности для инвалидов",(IF('Рейтинговая таблица организаций'!AD10&lt;5,"Количество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21" s="16">
        <f>'Рейтинговая таблица организаций'!AD10</f>
        <v>5</v>
      </c>
      <c r="AC21" s="11">
        <f>IF('Рейтинговая таблица организаций'!AD10&lt;1,0,(IF('Рейтинговая таблица организаций'!AD10&lt;5,20,100)))</f>
        <v>100</v>
      </c>
      <c r="AD21" s="11" t="str">
        <f>IF('Рейтинговая таблица организаций'!AE10&lt;1,"Отсутствуют условия доступности, позволяющие инвалидам получать услуги наравне с другими",(IF('Рейтинговая таблица организаций'!AE10&lt;5,"Количество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21" s="17">
        <f>'Рейтинговая таблица организаций'!AE10</f>
        <v>5</v>
      </c>
      <c r="AF21" s="11">
        <f>IF('Рейтинговая таблица организаций'!AE10&lt;1,0,(IF('Рейтинговая таблица организаций'!AE10&lt;5,20,100)))</f>
        <v>100</v>
      </c>
      <c r="AG21" s="11" t="s">
        <v>164</v>
      </c>
      <c r="AH21" s="11">
        <f>'Рейтинговая таблица организаций'!AF10</f>
        <v>182</v>
      </c>
      <c r="AI21" s="11">
        <f>'Рейтинговая таблица организаций'!AG10</f>
        <v>184</v>
      </c>
      <c r="AJ21" s="11" t="s">
        <v>165</v>
      </c>
      <c r="AK21" s="11">
        <f>'Рейтинговая таблица организаций'!AL10</f>
        <v>236</v>
      </c>
      <c r="AL21" s="11">
        <f>'Рейтинговая таблица организаций'!AM10</f>
        <v>243</v>
      </c>
      <c r="AM21" s="11" t="s">
        <v>166</v>
      </c>
      <c r="AN21" s="11">
        <f>'Рейтинговая таблица организаций'!AN10</f>
        <v>242</v>
      </c>
      <c r="AO21" s="11">
        <f>'Рейтинговая таблица организаций'!AO10</f>
        <v>243</v>
      </c>
      <c r="AP21" s="11" t="s">
        <v>167</v>
      </c>
      <c r="AQ21" s="11">
        <f>'Рейтинговая таблица организаций'!AP10</f>
        <v>201</v>
      </c>
      <c r="AR21" s="11">
        <f>'Рейтинговая таблица организаций'!AQ10</f>
        <v>205</v>
      </c>
      <c r="AS21" s="11" t="s">
        <v>168</v>
      </c>
      <c r="AT21" s="11">
        <f>'Рейтинговая таблица организаций'!AV10</f>
        <v>219</v>
      </c>
      <c r="AU21" s="11">
        <f>'Рейтинговая таблица организаций'!AW10</f>
        <v>243</v>
      </c>
      <c r="AV21" s="11" t="s">
        <v>169</v>
      </c>
      <c r="AW21" s="11">
        <f>'Рейтинговая таблица организаций'!AX10</f>
        <v>235</v>
      </c>
      <c r="AX21" s="11">
        <f>'Рейтинговая таблица организаций'!AY10</f>
        <v>243</v>
      </c>
      <c r="AY21" s="11" t="s">
        <v>170</v>
      </c>
      <c r="AZ21" s="11">
        <f>'Рейтинговая таблица организаций'!AZ10</f>
        <v>243</v>
      </c>
      <c r="BA21" s="11">
        <f>'Рейтинговая таблица организаций'!BA10</f>
        <v>243</v>
      </c>
    </row>
    <row r="22" spans="1:53" ht="15.75" x14ac:dyDescent="0.25">
      <c r="A22" s="8">
        <f>'бланки '!D13</f>
        <v>8</v>
      </c>
      <c r="B22" s="8" t="str">
        <f>'бланки '!C13</f>
        <v>ГБОУ «СОШ№20 ГОРОДА НАЗРАНЬ»</v>
      </c>
      <c r="C22" s="8">
        <f>Численность!D11</f>
        <v>679</v>
      </c>
      <c r="D22" s="8">
        <f>Численность!E11</f>
        <v>272</v>
      </c>
      <c r="E22" s="15">
        <f>Численность!F11</f>
        <v>0.40058910162002948</v>
      </c>
      <c r="F22" s="9" t="s">
        <v>159</v>
      </c>
      <c r="G22" s="10">
        <f>'Рейтинговая таблица организаций'!D11</f>
        <v>14</v>
      </c>
      <c r="H22" s="10">
        <f>'Рейтинговая таблица организаций'!E11</f>
        <v>14</v>
      </c>
      <c r="I22" s="9" t="s">
        <v>160</v>
      </c>
      <c r="J22" s="10">
        <f>'Рейтинговая таблица организаций'!F11</f>
        <v>59</v>
      </c>
      <c r="K22" s="10">
        <f>'Рейтинговая таблица организаций'!G11</f>
        <v>59</v>
      </c>
      <c r="L22" s="11" t="str">
        <f>IF('Рейтинговая таблица организаций'!H11&lt;1,"Отсутствуют или не функционируют дистанционные способы взаимодействия",(IF('Рейтинговая таблица организаций'!H11&lt;4,"В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2" s="17">
        <f>'Рейтинговая таблица организаций'!H11</f>
        <v>4</v>
      </c>
      <c r="N22" s="11">
        <f>IF('Рейтинговая таблица организаций'!H11&lt;1,0,(IF('Рейтинговая таблица организаций'!H11&lt;4,30,100)))</f>
        <v>100</v>
      </c>
      <c r="O22" s="11" t="s">
        <v>161</v>
      </c>
      <c r="P22" s="11">
        <f>'Рейтинговая таблица организаций'!I11</f>
        <v>247</v>
      </c>
      <c r="Q22" s="11">
        <f>'Рейтинговая таблица организаций'!J11</f>
        <v>252</v>
      </c>
      <c r="R22" s="11" t="s">
        <v>162</v>
      </c>
      <c r="S22" s="11">
        <f>'Рейтинговая таблица организаций'!K11</f>
        <v>240</v>
      </c>
      <c r="T22" s="11">
        <f>'Рейтинговая таблица организаций'!L11</f>
        <v>244</v>
      </c>
      <c r="U22" s="11" t="str">
        <f>IF('Рейтинговая таблица организаций'!U11&lt;1,"Отсутствуют комфортные условия",(IF('Рейтинговая таблица организаций'!U11&lt;5,"Количество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2" s="17">
        <f>'Рейтинговая таблица организаций'!U11</f>
        <v>5</v>
      </c>
      <c r="W22" s="11">
        <f>IF('Рейтинговая таблица организаций'!U11&lt;1,0,(IF('Рейтинговая таблица организаций'!U11&lt;4,20,100)))</f>
        <v>100</v>
      </c>
      <c r="X22" s="11" t="s">
        <v>163</v>
      </c>
      <c r="Y22" s="11">
        <f>'Рейтинговая таблица организаций'!X11</f>
        <v>265</v>
      </c>
      <c r="Z22" s="11">
        <f>'Рейтинговая таблица организаций'!Y11</f>
        <v>272</v>
      </c>
      <c r="AA22" s="11" t="str">
        <f>IF('Рейтинговая таблица организаций'!AD11&lt;1,"Отсутствуют условия доступности для инвалидов",(IF('Рейтинговая таблица организаций'!AD11&lt;5,"Количество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2" s="16">
        <f>'Рейтинговая таблица организаций'!AD11</f>
        <v>4</v>
      </c>
      <c r="AC22" s="11">
        <f>IF('Рейтинговая таблица организаций'!AD11&lt;1,0,(IF('Рейтинговая таблица организаций'!AD11&lt;5,20,100)))</f>
        <v>20</v>
      </c>
      <c r="AD22" s="11" t="str">
        <f>IF('Рейтинговая таблица организаций'!AE11&lt;1,"Отсутствуют условия доступности, позволяющие инвалидам получать услуги наравне с другими",(IF('Рейтинговая таблица организаций'!AE11&lt;5,"Количество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22" s="17">
        <f>'Рейтинговая таблица организаций'!AE11</f>
        <v>5</v>
      </c>
      <c r="AF22" s="11">
        <f>IF('Рейтинговая таблица организаций'!AE11&lt;1,0,(IF('Рейтинговая таблица организаций'!AE11&lt;5,20,100)))</f>
        <v>100</v>
      </c>
      <c r="AG22" s="11" t="s">
        <v>164</v>
      </c>
      <c r="AH22" s="11">
        <f>'Рейтинговая таблица организаций'!AF11</f>
        <v>171</v>
      </c>
      <c r="AI22" s="11">
        <f>'Рейтинговая таблица организаций'!AG11</f>
        <v>174</v>
      </c>
      <c r="AJ22" s="11" t="s">
        <v>165</v>
      </c>
      <c r="AK22" s="11">
        <f>'Рейтинговая таблица организаций'!AL11</f>
        <v>270</v>
      </c>
      <c r="AL22" s="11">
        <f>'Рейтинговая таблица организаций'!AM11</f>
        <v>272</v>
      </c>
      <c r="AM22" s="11" t="s">
        <v>166</v>
      </c>
      <c r="AN22" s="11">
        <f>'Рейтинговая таблица организаций'!AN11</f>
        <v>270</v>
      </c>
      <c r="AO22" s="11">
        <f>'Рейтинговая таблица организаций'!AO11</f>
        <v>272</v>
      </c>
      <c r="AP22" s="11" t="s">
        <v>167</v>
      </c>
      <c r="AQ22" s="11">
        <f>'Рейтинговая таблица организаций'!AP11</f>
        <v>207</v>
      </c>
      <c r="AR22" s="11">
        <f>'Рейтинговая таблица организаций'!AQ11</f>
        <v>210</v>
      </c>
      <c r="AS22" s="11" t="s">
        <v>168</v>
      </c>
      <c r="AT22" s="11">
        <f>'Рейтинговая таблица организаций'!AV11</f>
        <v>259</v>
      </c>
      <c r="AU22" s="11">
        <f>'Рейтинговая таблица организаций'!AW11</f>
        <v>272</v>
      </c>
      <c r="AV22" s="11" t="s">
        <v>169</v>
      </c>
      <c r="AW22" s="11">
        <f>'Рейтинговая таблица организаций'!AX11</f>
        <v>270</v>
      </c>
      <c r="AX22" s="11">
        <f>'Рейтинговая таблица организаций'!AY11</f>
        <v>272</v>
      </c>
      <c r="AY22" s="11" t="s">
        <v>170</v>
      </c>
      <c r="AZ22" s="11">
        <f>'Рейтинговая таблица организаций'!AZ11</f>
        <v>271</v>
      </c>
      <c r="BA22" s="11">
        <f>'Рейтинговая таблица организаций'!BA11</f>
        <v>272</v>
      </c>
    </row>
    <row r="23" spans="1:53" ht="15.75" x14ac:dyDescent="0.25">
      <c r="A23" s="8">
        <f>'бланки '!D14</f>
        <v>9</v>
      </c>
      <c r="B23" s="8" t="str">
        <f>'бланки '!C14</f>
        <v>ГБОУ»СОШ№21 Г.НАЗРАНЬ ИМЕНИ УШИНСКОГО КОНСТАНТИНА ДМИТРИЕВИЧА»</v>
      </c>
      <c r="C23" s="8">
        <f>Численность!D12</f>
        <v>187</v>
      </c>
      <c r="D23" s="8">
        <f>Численность!E12</f>
        <v>75</v>
      </c>
      <c r="E23" s="15">
        <f>Численность!F12</f>
        <v>0.40106951871657753</v>
      </c>
      <c r="F23" s="9" t="s">
        <v>159</v>
      </c>
      <c r="G23" s="10">
        <f>'Рейтинговая таблица организаций'!D12</f>
        <v>14</v>
      </c>
      <c r="H23" s="10">
        <f>'Рейтинговая таблица организаций'!E12</f>
        <v>14</v>
      </c>
      <c r="I23" s="9" t="s">
        <v>160</v>
      </c>
      <c r="J23" s="10">
        <f>'Рейтинговая таблица организаций'!F12</f>
        <v>59</v>
      </c>
      <c r="K23" s="10">
        <f>'Рейтинговая таблица организаций'!G12</f>
        <v>59</v>
      </c>
      <c r="L23" s="11" t="str">
        <f>IF('Рейтинговая таблица организаций'!H12&lt;1,"Отсутствуют или не функционируют дистанционные способы взаимодействия",(IF('Рейтинговая таблица организаций'!H12&lt;4,"В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3" s="17">
        <f>'Рейтинговая таблица организаций'!H12</f>
        <v>4</v>
      </c>
      <c r="N23" s="11">
        <f>IF('Рейтинговая таблица организаций'!H12&lt;1,0,(IF('Рейтинговая таблица организаций'!H12&lt;4,30,100)))</f>
        <v>100</v>
      </c>
      <c r="O23" s="11" t="s">
        <v>161</v>
      </c>
      <c r="P23" s="11">
        <f>'Рейтинговая таблица организаций'!I12</f>
        <v>75</v>
      </c>
      <c r="Q23" s="11">
        <f>'Рейтинговая таблица организаций'!J12</f>
        <v>75</v>
      </c>
      <c r="R23" s="11" t="s">
        <v>162</v>
      </c>
      <c r="S23" s="11">
        <f>'Рейтинговая таблица организаций'!K12</f>
        <v>73</v>
      </c>
      <c r="T23" s="11">
        <f>'Рейтинговая таблица организаций'!L12</f>
        <v>73</v>
      </c>
      <c r="U23" s="11" t="str">
        <f>IF('Рейтинговая таблица организаций'!U12&lt;1,"Отсутствуют комфортные условия",(IF('Рейтинговая таблица организаций'!U12&lt;5,"Количество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3" s="17">
        <f>'Рейтинговая таблица организаций'!U12</f>
        <v>5</v>
      </c>
      <c r="W23" s="11">
        <f>IF('Рейтинговая таблица организаций'!U12&lt;1,0,(IF('Рейтинговая таблица организаций'!U12&lt;4,20,100)))</f>
        <v>100</v>
      </c>
      <c r="X23" s="11" t="s">
        <v>163</v>
      </c>
      <c r="Y23" s="11">
        <f>'Рейтинговая таблица организаций'!X12</f>
        <v>75</v>
      </c>
      <c r="Z23" s="11">
        <f>'Рейтинговая таблица организаций'!Y12</f>
        <v>75</v>
      </c>
      <c r="AA23" s="11" t="str">
        <f>IF('Рейтинговая таблица организаций'!AD12&lt;1,"Отсутствуют условия доступности для инвалидов",(IF('Рейтинговая таблица организаций'!AD12&lt;5,"Количество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23" s="16">
        <f>'Рейтинговая таблица организаций'!AD12</f>
        <v>5</v>
      </c>
      <c r="AC23" s="11">
        <f>IF('Рейтинговая таблица организаций'!AD12&lt;1,0,(IF('Рейтинговая таблица организаций'!AD12&lt;5,20,100)))</f>
        <v>100</v>
      </c>
      <c r="AD23" s="11" t="str">
        <f>IF('Рейтинговая таблица организаций'!AE12&lt;1,"Отсутствуют условия доступности, позволяющие инвалидам получать услуги наравне с другими",(IF('Рейтинговая таблица организаций'!AE12&lt;5,"Количество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23" s="17">
        <f>'Рейтинговая таблица организаций'!AE12</f>
        <v>6</v>
      </c>
      <c r="AF23" s="11">
        <f>IF('Рейтинговая таблица организаций'!AE12&lt;1,0,(IF('Рейтинговая таблица организаций'!AE12&lt;5,20,100)))</f>
        <v>100</v>
      </c>
      <c r="AG23" s="11" t="s">
        <v>164</v>
      </c>
      <c r="AH23" s="11">
        <f>'Рейтинговая таблица организаций'!AF12</f>
        <v>64</v>
      </c>
      <c r="AI23" s="11">
        <f>'Рейтинговая таблица организаций'!AG12</f>
        <v>64</v>
      </c>
      <c r="AJ23" s="11" t="s">
        <v>165</v>
      </c>
      <c r="AK23" s="11">
        <f>'Рейтинговая таблица организаций'!AL12</f>
        <v>75</v>
      </c>
      <c r="AL23" s="11">
        <f>'Рейтинговая таблица организаций'!AM12</f>
        <v>75</v>
      </c>
      <c r="AM23" s="11" t="s">
        <v>166</v>
      </c>
      <c r="AN23" s="11">
        <f>'Рейтинговая таблица организаций'!AN12</f>
        <v>75</v>
      </c>
      <c r="AO23" s="11">
        <f>'Рейтинговая таблица организаций'!AO12</f>
        <v>75</v>
      </c>
      <c r="AP23" s="11" t="s">
        <v>167</v>
      </c>
      <c r="AQ23" s="11">
        <f>'Рейтинговая таблица организаций'!AP12</f>
        <v>75</v>
      </c>
      <c r="AR23" s="11">
        <f>'Рейтинговая таблица организаций'!AQ12</f>
        <v>75</v>
      </c>
      <c r="AS23" s="11" t="s">
        <v>168</v>
      </c>
      <c r="AT23" s="11">
        <f>'Рейтинговая таблица организаций'!AV12</f>
        <v>75</v>
      </c>
      <c r="AU23" s="11">
        <f>'Рейтинговая таблица организаций'!AW12</f>
        <v>75</v>
      </c>
      <c r="AV23" s="11" t="s">
        <v>169</v>
      </c>
      <c r="AW23" s="11">
        <f>'Рейтинговая таблица организаций'!AX12</f>
        <v>75</v>
      </c>
      <c r="AX23" s="11">
        <f>'Рейтинговая таблица организаций'!AY12</f>
        <v>75</v>
      </c>
      <c r="AY23" s="11" t="s">
        <v>170</v>
      </c>
      <c r="AZ23" s="11">
        <f>'Рейтинговая таблица организаций'!AZ12</f>
        <v>75</v>
      </c>
      <c r="BA23" s="11">
        <f>'Рейтинговая таблица организаций'!BA12</f>
        <v>75</v>
      </c>
    </row>
    <row r="24" spans="1:53" ht="15.75" x14ac:dyDescent="0.25">
      <c r="A24" s="8">
        <f>'бланки '!D15</f>
        <v>10</v>
      </c>
      <c r="B24" s="8" t="str">
        <f>'бланки '!C15</f>
        <v>ГБОУ «СОШ-ДЕТСКИЙ САД №22 Г. НАЗРАНЬ»</v>
      </c>
      <c r="C24" s="8">
        <f>Численность!D13</f>
        <v>489</v>
      </c>
      <c r="D24" s="8">
        <f>Численность!E13</f>
        <v>196</v>
      </c>
      <c r="E24" s="15">
        <f>Численность!F13</f>
        <v>0.40081799591002043</v>
      </c>
      <c r="F24" s="9" t="s">
        <v>159</v>
      </c>
      <c r="G24" s="10">
        <f>'Рейтинговая таблица организаций'!D13</f>
        <v>14</v>
      </c>
      <c r="H24" s="10">
        <f>'Рейтинговая таблица организаций'!E13</f>
        <v>14</v>
      </c>
      <c r="I24" s="9" t="s">
        <v>160</v>
      </c>
      <c r="J24" s="10">
        <f>'Рейтинговая таблица организаций'!F13</f>
        <v>59</v>
      </c>
      <c r="K24" s="10">
        <f>'Рейтинговая таблица организаций'!G13</f>
        <v>59</v>
      </c>
      <c r="L24" s="11" t="str">
        <f>IF('Рейтинговая таблица организаций'!H13&lt;1,"Отсутствуют или не функционируют дистанционные способы взаимодействия",(IF('Рейтинговая таблица организаций'!H13&lt;4,"В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4" s="17">
        <f>'Рейтинговая таблица организаций'!H13</f>
        <v>4</v>
      </c>
      <c r="N24" s="11">
        <f>IF('Рейтинговая таблица организаций'!H13&lt;1,0,(IF('Рейтинговая таблица организаций'!H13&lt;4,30,100)))</f>
        <v>100</v>
      </c>
      <c r="O24" s="11" t="s">
        <v>161</v>
      </c>
      <c r="P24" s="11">
        <f>'Рейтинговая таблица организаций'!I13</f>
        <v>186</v>
      </c>
      <c r="Q24" s="11">
        <f>'Рейтинговая таблица организаций'!J13</f>
        <v>187</v>
      </c>
      <c r="R24" s="11" t="s">
        <v>162</v>
      </c>
      <c r="S24" s="11">
        <f>'Рейтинговая таблица организаций'!K13</f>
        <v>186</v>
      </c>
      <c r="T24" s="11">
        <f>'Рейтинговая таблица организаций'!L13</f>
        <v>189</v>
      </c>
      <c r="U24" s="11" t="str">
        <f>IF('Рейтинговая таблица организаций'!U13&lt;1,"Отсутствуют комфортные условия",(IF('Рейтинговая таблица организаций'!U13&lt;5,"Количество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4" s="17">
        <f>'Рейтинговая таблица организаций'!U13</f>
        <v>5</v>
      </c>
      <c r="W24" s="11">
        <f>IF('Рейтинговая таблица организаций'!U13&lt;1,0,(IF('Рейтинговая таблица организаций'!U13&lt;4,20,100)))</f>
        <v>100</v>
      </c>
      <c r="X24" s="11" t="s">
        <v>163</v>
      </c>
      <c r="Y24" s="11">
        <f>'Рейтинговая таблица организаций'!X13</f>
        <v>191</v>
      </c>
      <c r="Z24" s="11">
        <f>'Рейтинговая таблица организаций'!Y13</f>
        <v>196</v>
      </c>
      <c r="AA24" s="11" t="str">
        <f>IF('Рейтинговая таблица организаций'!AD13&lt;1,"Отсутствуют условия доступности для инвалидов",(IF('Рейтинговая таблица организаций'!AD13&lt;5,"Количество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4" s="16">
        <f>'Рейтинговая таблица организаций'!AD13</f>
        <v>4</v>
      </c>
      <c r="AC24" s="11">
        <f>IF('Рейтинговая таблица организаций'!AD13&lt;1,0,(IF('Рейтинговая таблица организаций'!AD13&lt;5,20,100)))</f>
        <v>20</v>
      </c>
      <c r="AD24" s="11" t="str">
        <f>IF('Рейтинговая таблица организаций'!AE13&lt;1,"Отсутствуют условия доступности, позволяющие инвалидам получать услуги наравне с другими",(IF('Рейтинговая таблица организаций'!AE13&lt;5,"Количество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24" s="17">
        <f>'Рейтинговая таблица организаций'!AE13</f>
        <v>5</v>
      </c>
      <c r="AF24" s="11">
        <f>IF('Рейтинговая таблица организаций'!AE13&lt;1,0,(IF('Рейтинговая таблица организаций'!AE13&lt;5,20,100)))</f>
        <v>100</v>
      </c>
      <c r="AG24" s="11" t="s">
        <v>164</v>
      </c>
      <c r="AH24" s="11">
        <f>'Рейтинговая таблица организаций'!AF13</f>
        <v>125</v>
      </c>
      <c r="AI24" s="11">
        <f>'Рейтинговая таблица организаций'!AG13</f>
        <v>125</v>
      </c>
      <c r="AJ24" s="11" t="s">
        <v>165</v>
      </c>
      <c r="AK24" s="11">
        <f>'Рейтинговая таблица организаций'!AL13</f>
        <v>194</v>
      </c>
      <c r="AL24" s="11">
        <f>'Рейтинговая таблица организаций'!AM13</f>
        <v>196</v>
      </c>
      <c r="AM24" s="11" t="s">
        <v>166</v>
      </c>
      <c r="AN24" s="11">
        <f>'Рейтинговая таблица организаций'!AN13</f>
        <v>194</v>
      </c>
      <c r="AO24" s="11">
        <f>'Рейтинговая таблица организаций'!AO13</f>
        <v>196</v>
      </c>
      <c r="AP24" s="11" t="s">
        <v>167</v>
      </c>
      <c r="AQ24" s="11">
        <f>'Рейтинговая таблица организаций'!AP13</f>
        <v>188</v>
      </c>
      <c r="AR24" s="11">
        <f>'Рейтинговая таблица организаций'!AQ13</f>
        <v>188</v>
      </c>
      <c r="AS24" s="11" t="s">
        <v>168</v>
      </c>
      <c r="AT24" s="11">
        <f>'Рейтинговая таблица организаций'!AV13</f>
        <v>193</v>
      </c>
      <c r="AU24" s="11">
        <f>'Рейтинговая таблица организаций'!AW13</f>
        <v>196</v>
      </c>
      <c r="AV24" s="11" t="s">
        <v>169</v>
      </c>
      <c r="AW24" s="11">
        <f>'Рейтинговая таблица организаций'!AX13</f>
        <v>194</v>
      </c>
      <c r="AX24" s="11">
        <f>'Рейтинговая таблица организаций'!AY13</f>
        <v>196</v>
      </c>
      <c r="AY24" s="11" t="s">
        <v>170</v>
      </c>
      <c r="AZ24" s="11">
        <f>'Рейтинговая таблица организаций'!AZ13</f>
        <v>190</v>
      </c>
      <c r="BA24" s="11">
        <f>'Рейтинговая таблица организаций'!BA13</f>
        <v>196</v>
      </c>
    </row>
    <row r="25" spans="1:53" ht="15.75" x14ac:dyDescent="0.25">
      <c r="A25" s="8">
        <f>'бланки '!D16</f>
        <v>11</v>
      </c>
      <c r="B25" s="8" t="str">
        <f>'бланки '!C16</f>
        <v>ГБДОУ «ДЕТСКИЙ САД №15 Г.НАЗРАНЬ «ФИАЛКА»</v>
      </c>
      <c r="C25" s="8">
        <f>Численность!D14</f>
        <v>350</v>
      </c>
      <c r="D25" s="8">
        <f>Численность!E14</f>
        <v>140</v>
      </c>
      <c r="E25" s="15">
        <f>Численность!F14</f>
        <v>0.4</v>
      </c>
      <c r="F25" s="9" t="s">
        <v>159</v>
      </c>
      <c r="G25" s="10">
        <f>'Рейтинговая таблица организаций'!D14</f>
        <v>10</v>
      </c>
      <c r="H25" s="10">
        <f>'Рейтинговая таблица организаций'!E14</f>
        <v>10</v>
      </c>
      <c r="I25" s="9" t="s">
        <v>160</v>
      </c>
      <c r="J25" s="10">
        <f>'Рейтинговая таблица организаций'!F14</f>
        <v>48</v>
      </c>
      <c r="K25" s="10">
        <f>'Рейтинговая таблица организаций'!G14</f>
        <v>48</v>
      </c>
      <c r="L25" s="11" t="str">
        <f>IF('Рейтинговая таблица организаций'!H14&lt;1,"Отсутствуют или не функционируют дистанционные способы взаимодействия",(IF('Рейтинговая таблица организаций'!H14&lt;4,"В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5" s="17">
        <f>'Рейтинговая таблица организаций'!H14</f>
        <v>4</v>
      </c>
      <c r="N25" s="11">
        <f>IF('Рейтинговая таблица организаций'!H14&lt;1,0,(IF('Рейтинговая таблица организаций'!H14&lt;4,30,100)))</f>
        <v>100</v>
      </c>
      <c r="O25" s="11" t="s">
        <v>161</v>
      </c>
      <c r="P25" s="11">
        <f>'Рейтинговая таблица организаций'!I14</f>
        <v>135</v>
      </c>
      <c r="Q25" s="11">
        <f>'Рейтинговая таблица организаций'!J14</f>
        <v>137</v>
      </c>
      <c r="R25" s="11" t="s">
        <v>162</v>
      </c>
      <c r="S25" s="11">
        <f>'Рейтинговая таблица организаций'!K14</f>
        <v>122</v>
      </c>
      <c r="T25" s="11">
        <f>'Рейтинговая таблица организаций'!L14</f>
        <v>124</v>
      </c>
      <c r="U25" s="11" t="str">
        <f>IF('Рейтинговая таблица организаций'!U14&lt;1,"Отсутствуют комфортные условия",(IF('Рейтинговая таблица организаций'!U14&lt;5,"Количество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5" s="17">
        <f>'Рейтинговая таблица организаций'!U14</f>
        <v>5</v>
      </c>
      <c r="W25" s="11">
        <f>IF('Рейтинговая таблица организаций'!U14&lt;1,0,(IF('Рейтинговая таблица организаций'!U14&lt;4,20,100)))</f>
        <v>100</v>
      </c>
      <c r="X25" s="11" t="s">
        <v>163</v>
      </c>
      <c r="Y25" s="11">
        <f>'Рейтинговая таблица организаций'!X14</f>
        <v>138</v>
      </c>
      <c r="Z25" s="11">
        <f>'Рейтинговая таблица организаций'!Y14</f>
        <v>140</v>
      </c>
      <c r="AA25" s="11" t="str">
        <f>IF('Рейтинговая таблица организаций'!AD14&lt;1,"Отсутствуют условия доступности для инвалидов",(IF('Рейтинговая таблица организаций'!AD14&lt;5,"Количество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5" s="16">
        <f>'Рейтинговая таблица организаций'!AD14</f>
        <v>3</v>
      </c>
      <c r="AC25" s="11">
        <f>IF('Рейтинговая таблица организаций'!AD14&lt;1,0,(IF('Рейтинговая таблица организаций'!AD14&lt;5,20,100)))</f>
        <v>20</v>
      </c>
      <c r="AD25" s="11" t="str">
        <f>IF('Рейтинговая таблица организаций'!AE14&lt;1,"Отсутствуют условия доступности, позволяющие инвалидам получать услуги наравне с другими",(IF('Рейтинговая таблица организаций'!AE14&lt;5,"Количество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25" s="17">
        <f>'Рейтинговая таблица организаций'!AE14</f>
        <v>5</v>
      </c>
      <c r="AF25" s="11">
        <f>IF('Рейтинговая таблица организаций'!AE14&lt;1,0,(IF('Рейтинговая таблица организаций'!AE14&lt;5,20,100)))</f>
        <v>100</v>
      </c>
      <c r="AG25" s="11" t="s">
        <v>164</v>
      </c>
      <c r="AH25" s="11">
        <f>'Рейтинговая таблица организаций'!AF14</f>
        <v>7</v>
      </c>
      <c r="AI25" s="11">
        <f>'Рейтинговая таблица организаций'!AG14</f>
        <v>7</v>
      </c>
      <c r="AJ25" s="11" t="s">
        <v>165</v>
      </c>
      <c r="AK25" s="11">
        <f>'Рейтинговая таблица организаций'!AL14</f>
        <v>136</v>
      </c>
      <c r="AL25" s="11">
        <f>'Рейтинговая таблица организаций'!AM14</f>
        <v>140</v>
      </c>
      <c r="AM25" s="11" t="s">
        <v>166</v>
      </c>
      <c r="AN25" s="11">
        <f>'Рейтинговая таблица организаций'!AN14</f>
        <v>139</v>
      </c>
      <c r="AO25" s="11">
        <f>'Рейтинговая таблица организаций'!AO14</f>
        <v>140</v>
      </c>
      <c r="AP25" s="11" t="s">
        <v>167</v>
      </c>
      <c r="AQ25" s="11">
        <f>'Рейтинговая таблица организаций'!AP14</f>
        <v>128</v>
      </c>
      <c r="AR25" s="11">
        <f>'Рейтинговая таблица организаций'!AQ14</f>
        <v>131</v>
      </c>
      <c r="AS25" s="11" t="s">
        <v>168</v>
      </c>
      <c r="AT25" s="11">
        <f>'Рейтинговая таблица организаций'!AV14</f>
        <v>139</v>
      </c>
      <c r="AU25" s="11">
        <f>'Рейтинговая таблица организаций'!AW14</f>
        <v>140</v>
      </c>
      <c r="AV25" s="11" t="s">
        <v>169</v>
      </c>
      <c r="AW25" s="11">
        <f>'Рейтинговая таблица организаций'!AX14</f>
        <v>138</v>
      </c>
      <c r="AX25" s="11">
        <f>'Рейтинговая таблица организаций'!AY14</f>
        <v>140</v>
      </c>
      <c r="AY25" s="11" t="s">
        <v>170</v>
      </c>
      <c r="AZ25" s="11">
        <f>'Рейтинговая таблица организаций'!AZ14</f>
        <v>137</v>
      </c>
      <c r="BA25" s="11">
        <f>'Рейтинговая таблица организаций'!BA14</f>
        <v>140</v>
      </c>
    </row>
    <row r="26" spans="1:53" ht="15.75" x14ac:dyDescent="0.25">
      <c r="A26" s="8">
        <f>'бланки '!D17</f>
        <v>12</v>
      </c>
      <c r="B26" s="8" t="str">
        <f>'бланки '!C17</f>
        <v>ГБДОУ №2 Г. МАГАС «ЦВЕТИК-СЕМИЦВЕТИК»</v>
      </c>
      <c r="C26" s="8">
        <f>Численность!D15</f>
        <v>205</v>
      </c>
      <c r="D26" s="8">
        <f>Численность!E15</f>
        <v>82</v>
      </c>
      <c r="E26" s="15">
        <f>Численность!F15</f>
        <v>0.4</v>
      </c>
      <c r="F26" s="9" t="s">
        <v>159</v>
      </c>
      <c r="G26" s="10">
        <f>'Рейтинговая таблица организаций'!D15</f>
        <v>10</v>
      </c>
      <c r="H26" s="10">
        <f>'Рейтинговая таблица организаций'!E15</f>
        <v>10</v>
      </c>
      <c r="I26" s="9" t="s">
        <v>160</v>
      </c>
      <c r="J26" s="10">
        <f>'Рейтинговая таблица организаций'!F15</f>
        <v>48</v>
      </c>
      <c r="K26" s="10">
        <f>'Рейтинговая таблица организаций'!G15</f>
        <v>48</v>
      </c>
      <c r="L26" s="11" t="str">
        <f>IF('Рейтинговая таблица организаций'!H15&lt;1,"Отсутствуют или не функционируют дистанционные способы взаимодействия",(IF('Рейтинговая таблица организаций'!H15&lt;4,"В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6" s="17">
        <f>'Рейтинговая таблица организаций'!H15</f>
        <v>4</v>
      </c>
      <c r="N26" s="11">
        <f>IF('Рейтинговая таблица организаций'!H15&lt;1,0,(IF('Рейтинговая таблица организаций'!H15&lt;4,30,100)))</f>
        <v>100</v>
      </c>
      <c r="O26" s="11" t="s">
        <v>161</v>
      </c>
      <c r="P26" s="11">
        <f>'Рейтинговая таблица организаций'!I15</f>
        <v>68</v>
      </c>
      <c r="Q26" s="11">
        <f>'Рейтинговая таблица организаций'!J15</f>
        <v>70</v>
      </c>
      <c r="R26" s="11" t="s">
        <v>162</v>
      </c>
      <c r="S26" s="11">
        <f>'Рейтинговая таблица организаций'!K15</f>
        <v>60</v>
      </c>
      <c r="T26" s="11">
        <f>'Рейтинговая таблица организаций'!L15</f>
        <v>61</v>
      </c>
      <c r="U26" s="11" t="str">
        <f>IF('Рейтинговая таблица организаций'!U15&lt;1,"Отсутствуют комфортные условия",(IF('Рейтинговая таблица организаций'!U15&lt;5,"Количество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6" s="17">
        <f>'Рейтинговая таблица организаций'!U15</f>
        <v>5</v>
      </c>
      <c r="W26" s="11">
        <f>IF('Рейтинговая таблица организаций'!U15&lt;1,0,(IF('Рейтинговая таблица организаций'!U15&lt;4,20,100)))</f>
        <v>100</v>
      </c>
      <c r="X26" s="11" t="s">
        <v>163</v>
      </c>
      <c r="Y26" s="11">
        <f>'Рейтинговая таблица организаций'!X15</f>
        <v>76</v>
      </c>
      <c r="Z26" s="11">
        <f>'Рейтинговая таблица организаций'!Y15</f>
        <v>82</v>
      </c>
      <c r="AA26" s="11" t="str">
        <f>IF('Рейтинговая таблица организаций'!AD15&lt;1,"Отсутствуют условия доступности для инвалидов",(IF('Рейтинговая таблица организаций'!AD15&lt;5,"Количество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6" s="16">
        <f>'Рейтинговая таблица организаций'!AD15</f>
        <v>4</v>
      </c>
      <c r="AC26" s="11">
        <f>IF('Рейтинговая таблица организаций'!AD15&lt;1,0,(IF('Рейтинговая таблица организаций'!AD15&lt;5,20,100)))</f>
        <v>20</v>
      </c>
      <c r="AD26" s="11" t="str">
        <f>IF('Рейтинговая таблица организаций'!AE15&lt;1,"Отсутствуют условия доступности, позволяющие инвалидам получать услуги наравне с другими",(IF('Рейтинговая таблица организаций'!AE15&lt;5,"Количество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26" s="17">
        <f>'Рейтинговая таблица организаций'!AE15</f>
        <v>5</v>
      </c>
      <c r="AF26" s="11">
        <f>IF('Рейтинговая таблица организаций'!AE15&lt;1,0,(IF('Рейтинговая таблица организаций'!AE15&lt;5,20,100)))</f>
        <v>100</v>
      </c>
      <c r="AG26" s="11" t="s">
        <v>164</v>
      </c>
      <c r="AH26" s="11">
        <f>'Рейтинговая таблица организаций'!AF15</f>
        <v>9</v>
      </c>
      <c r="AI26" s="11">
        <f>'Рейтинговая таблица организаций'!AG15</f>
        <v>10</v>
      </c>
      <c r="AJ26" s="11" t="s">
        <v>165</v>
      </c>
      <c r="AK26" s="11">
        <f>'Рейтинговая таблица организаций'!AL15</f>
        <v>80</v>
      </c>
      <c r="AL26" s="11">
        <f>'Рейтинговая таблица организаций'!AM15</f>
        <v>82</v>
      </c>
      <c r="AM26" s="11" t="s">
        <v>166</v>
      </c>
      <c r="AN26" s="11">
        <f>'Рейтинговая таблица организаций'!AN15</f>
        <v>82</v>
      </c>
      <c r="AO26" s="11">
        <f>'Рейтинговая таблица организаций'!AO15</f>
        <v>82</v>
      </c>
      <c r="AP26" s="11" t="s">
        <v>167</v>
      </c>
      <c r="AQ26" s="11">
        <f>'Рейтинговая таблица организаций'!AP15</f>
        <v>51</v>
      </c>
      <c r="AR26" s="11">
        <f>'Рейтинговая таблица организаций'!AQ15</f>
        <v>51</v>
      </c>
      <c r="AS26" s="11" t="s">
        <v>168</v>
      </c>
      <c r="AT26" s="11">
        <f>'Рейтинговая таблица организаций'!AV15</f>
        <v>81</v>
      </c>
      <c r="AU26" s="11">
        <f>'Рейтинговая таблица организаций'!AW15</f>
        <v>82</v>
      </c>
      <c r="AV26" s="11" t="s">
        <v>169</v>
      </c>
      <c r="AW26" s="11">
        <f>'Рейтинговая таблица организаций'!AX15</f>
        <v>81</v>
      </c>
      <c r="AX26" s="11">
        <f>'Рейтинговая таблица организаций'!AY15</f>
        <v>82</v>
      </c>
      <c r="AY26" s="11" t="s">
        <v>170</v>
      </c>
      <c r="AZ26" s="11">
        <f>'Рейтинговая таблица организаций'!AZ15</f>
        <v>82</v>
      </c>
      <c r="BA26" s="11">
        <f>'Рейтинговая таблица организаций'!BA15</f>
        <v>82</v>
      </c>
    </row>
    <row r="27" spans="1:53" ht="15.75" x14ac:dyDescent="0.25">
      <c r="A27" s="8">
        <f>'бланки '!D18</f>
        <v>13</v>
      </c>
      <c r="B27" s="8" t="str">
        <f>'бланки '!C18</f>
        <v>ГБДОУ «ДЕТСКИЙ САД №5 Г. МАГАС «АКАДЕМИЯ ДЕТСТВА»</v>
      </c>
      <c r="C27" s="8">
        <f>Численность!D16</f>
        <v>310</v>
      </c>
      <c r="D27" s="8">
        <f>Численность!E16</f>
        <v>124</v>
      </c>
      <c r="E27" s="15">
        <f>Численность!F16</f>
        <v>0.4</v>
      </c>
      <c r="F27" s="9" t="s">
        <v>159</v>
      </c>
      <c r="G27" s="10">
        <f>'Рейтинговая таблица организаций'!D16</f>
        <v>10</v>
      </c>
      <c r="H27" s="10">
        <f>'Рейтинговая таблица организаций'!E16</f>
        <v>10</v>
      </c>
      <c r="I27" s="9" t="s">
        <v>160</v>
      </c>
      <c r="J27" s="10">
        <f>'Рейтинговая таблица организаций'!F16</f>
        <v>48</v>
      </c>
      <c r="K27" s="10">
        <f>'Рейтинговая таблица организаций'!G16</f>
        <v>48</v>
      </c>
      <c r="L27" s="11" t="str">
        <f>IF('Рейтинговая таблица организаций'!H16&lt;1,"Отсутствуют или не функционируют дистанционные способы взаимодействия",(IF('Рейтинговая таблица организаций'!H16&lt;4,"В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7" s="17">
        <f>'Рейтинговая таблица организаций'!H16</f>
        <v>4</v>
      </c>
      <c r="N27" s="11">
        <f>IF('Рейтинговая таблица организаций'!H16&lt;1,0,(IF('Рейтинговая таблица организаций'!H16&lt;4,30,100)))</f>
        <v>100</v>
      </c>
      <c r="O27" s="11" t="s">
        <v>161</v>
      </c>
      <c r="P27" s="11">
        <f>'Рейтинговая таблица организаций'!I16</f>
        <v>119</v>
      </c>
      <c r="Q27" s="11">
        <f>'Рейтинговая таблица организаций'!J16</f>
        <v>120</v>
      </c>
      <c r="R27" s="11" t="s">
        <v>162</v>
      </c>
      <c r="S27" s="11">
        <f>'Рейтинговая таблица организаций'!K16</f>
        <v>117</v>
      </c>
      <c r="T27" s="11">
        <f>'Рейтинговая таблица организаций'!L16</f>
        <v>117</v>
      </c>
      <c r="U27" s="11" t="str">
        <f>IF('Рейтинговая таблица организаций'!U16&lt;1,"Отсутствуют комфортные условия",(IF('Рейтинговая таблица организаций'!U16&lt;5,"Количество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7" s="17">
        <f>'Рейтинговая таблица организаций'!U16</f>
        <v>5</v>
      </c>
      <c r="W27" s="11">
        <f>IF('Рейтинговая таблица организаций'!U16&lt;1,0,(IF('Рейтинговая таблица организаций'!U16&lt;4,20,100)))</f>
        <v>100</v>
      </c>
      <c r="X27" s="11" t="s">
        <v>163</v>
      </c>
      <c r="Y27" s="11">
        <f>'Рейтинговая таблица организаций'!X16</f>
        <v>123</v>
      </c>
      <c r="Z27" s="11">
        <f>'Рейтинговая таблица организаций'!Y16</f>
        <v>124</v>
      </c>
      <c r="AA27" s="11" t="str">
        <f>IF('Рейтинговая таблица организаций'!AD16&lt;1,"Отсутствуют условия доступности для инвалидов",(IF('Рейтинговая таблица организаций'!AD16&lt;5,"Количество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7" s="16">
        <f>'Рейтинговая таблица организаций'!AD16</f>
        <v>4</v>
      </c>
      <c r="AC27" s="11">
        <f>IF('Рейтинговая таблица организаций'!AD16&lt;1,0,(IF('Рейтинговая таблица организаций'!AD16&lt;5,20,100)))</f>
        <v>20</v>
      </c>
      <c r="AD27" s="11" t="str">
        <f>IF('Рейтинговая таблица организаций'!AE16&lt;1,"Отсутствуют условия доступности, позволяющие инвалидам получать услуги наравне с другими",(IF('Рейтинговая таблица организаций'!AE16&lt;5,"Количество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7" s="17">
        <f>'Рейтинговая таблица организаций'!AE16</f>
        <v>4</v>
      </c>
      <c r="AF27" s="11">
        <f>IF('Рейтинговая таблица организаций'!AE16&lt;1,0,(IF('Рейтинговая таблица организаций'!AE16&lt;5,20,100)))</f>
        <v>20</v>
      </c>
      <c r="AG27" s="11" t="s">
        <v>164</v>
      </c>
      <c r="AH27" s="11">
        <f>'Рейтинговая таблица организаций'!AF16</f>
        <v>6</v>
      </c>
      <c r="AI27" s="11">
        <f>'Рейтинговая таблица организаций'!AG16</f>
        <v>6</v>
      </c>
      <c r="AJ27" s="11" t="s">
        <v>165</v>
      </c>
      <c r="AK27" s="11">
        <f>'Рейтинговая таблица организаций'!AL16</f>
        <v>123</v>
      </c>
      <c r="AL27" s="11">
        <f>'Рейтинговая таблица организаций'!AM16</f>
        <v>124</v>
      </c>
      <c r="AM27" s="11" t="s">
        <v>166</v>
      </c>
      <c r="AN27" s="11">
        <f>'Рейтинговая таблица организаций'!AN16</f>
        <v>124</v>
      </c>
      <c r="AO27" s="11">
        <f>'Рейтинговая таблица организаций'!AO16</f>
        <v>124</v>
      </c>
      <c r="AP27" s="11" t="s">
        <v>167</v>
      </c>
      <c r="AQ27" s="11">
        <f>'Рейтинговая таблица организаций'!AP16</f>
        <v>118</v>
      </c>
      <c r="AR27" s="11">
        <f>'Рейтинговая таблица организаций'!AQ16</f>
        <v>119</v>
      </c>
      <c r="AS27" s="11" t="s">
        <v>168</v>
      </c>
      <c r="AT27" s="11">
        <f>'Рейтинговая таблица организаций'!AV16</f>
        <v>124</v>
      </c>
      <c r="AU27" s="11">
        <f>'Рейтинговая таблица организаций'!AW16</f>
        <v>124</v>
      </c>
      <c r="AV27" s="11" t="s">
        <v>169</v>
      </c>
      <c r="AW27" s="11">
        <f>'Рейтинговая таблица организаций'!AX16</f>
        <v>123</v>
      </c>
      <c r="AX27" s="11">
        <f>'Рейтинговая таблица организаций'!AY16</f>
        <v>124</v>
      </c>
      <c r="AY27" s="11" t="s">
        <v>170</v>
      </c>
      <c r="AZ27" s="11">
        <f>'Рейтинговая таблица организаций'!AZ16</f>
        <v>124</v>
      </c>
      <c r="BA27" s="11">
        <f>'Рейтинговая таблица организаций'!BA16</f>
        <v>124</v>
      </c>
    </row>
    <row r="28" spans="1:53" ht="15.75" x14ac:dyDescent="0.25">
      <c r="A28" s="8">
        <f>'бланки '!D19</f>
        <v>14</v>
      </c>
      <c r="B28" s="8" t="str">
        <f>'бланки '!C19</f>
        <v>ГБОУ «ЛИЦЕЙ №1 Г. СУНЖА»</v>
      </c>
      <c r="C28" s="8">
        <f>Численность!D17</f>
        <v>628</v>
      </c>
      <c r="D28" s="8">
        <f>Численность!E17</f>
        <v>252</v>
      </c>
      <c r="E28" s="15">
        <f>Численность!F17</f>
        <v>0.40127388535031849</v>
      </c>
      <c r="F28" s="9" t="s">
        <v>159</v>
      </c>
      <c r="G28" s="10">
        <f>'Рейтинговая таблица организаций'!D17</f>
        <v>14</v>
      </c>
      <c r="H28" s="10">
        <f>'Рейтинговая таблица организаций'!E17</f>
        <v>14</v>
      </c>
      <c r="I28" s="9" t="s">
        <v>160</v>
      </c>
      <c r="J28" s="10">
        <f>'Рейтинговая таблица организаций'!F17</f>
        <v>59</v>
      </c>
      <c r="K28" s="10">
        <f>'Рейтинговая таблица организаций'!G17</f>
        <v>59</v>
      </c>
      <c r="L28" s="11" t="str">
        <f>IF('Рейтинговая таблица организаций'!H17&lt;1,"Отсутствуют или не функционируют дистанционные способы взаимодействия",(IF('Рейтинговая таблица организаций'!H17&lt;4,"В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8" s="17">
        <f>'Рейтинговая таблица организаций'!H17</f>
        <v>4</v>
      </c>
      <c r="N28" s="11">
        <f>IF('Рейтинговая таблица организаций'!H17&lt;1,0,(IF('Рейтинговая таблица организаций'!H17&lt;4,30,100)))</f>
        <v>100</v>
      </c>
      <c r="O28" s="11" t="s">
        <v>161</v>
      </c>
      <c r="P28" s="11">
        <f>'Рейтинговая таблица организаций'!I17</f>
        <v>193</v>
      </c>
      <c r="Q28" s="11">
        <f>'Рейтинговая таблица организаций'!J17</f>
        <v>194</v>
      </c>
      <c r="R28" s="11" t="s">
        <v>162</v>
      </c>
      <c r="S28" s="11">
        <f>'Рейтинговая таблица организаций'!K17</f>
        <v>177</v>
      </c>
      <c r="T28" s="11">
        <f>'Рейтинговая таблица организаций'!L17</f>
        <v>181</v>
      </c>
      <c r="U28" s="11" t="str">
        <f>IF('Рейтинговая таблица организаций'!U17&lt;1,"Отсутствуют комфортные условия",(IF('Рейтинговая таблица организаций'!U17&lt;5,"Количество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8" s="17">
        <f>'Рейтинговая таблица организаций'!U17</f>
        <v>5</v>
      </c>
      <c r="W28" s="11">
        <f>IF('Рейтинговая таблица организаций'!U17&lt;1,0,(IF('Рейтинговая таблица организаций'!U17&lt;4,20,100)))</f>
        <v>100</v>
      </c>
      <c r="X28" s="11" t="s">
        <v>163</v>
      </c>
      <c r="Y28" s="11">
        <f>'Рейтинговая таблица организаций'!X17</f>
        <v>239</v>
      </c>
      <c r="Z28" s="11">
        <f>'Рейтинговая таблица организаций'!Y17</f>
        <v>252</v>
      </c>
      <c r="AA28" s="11" t="str">
        <f>IF('Рейтинговая таблица организаций'!AD17&lt;1,"Отсутствуют условия доступности для инвалидов",(IF('Рейтинговая таблица организаций'!AD17&lt;5,"Количество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8" s="16">
        <f>'Рейтинговая таблица организаций'!AD17</f>
        <v>4</v>
      </c>
      <c r="AC28" s="11">
        <f>IF('Рейтинговая таблица организаций'!AD17&lt;1,0,(IF('Рейтинговая таблица организаций'!AD17&lt;5,20,100)))</f>
        <v>20</v>
      </c>
      <c r="AD28" s="11" t="str">
        <f>IF('Рейтинговая таблица организаций'!AE17&lt;1,"Отсутствуют условия доступности, позволяющие инвалидам получать услуги наравне с другими",(IF('Рейтинговая таблица организаций'!AE17&lt;5,"Количество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28" s="17">
        <f>'Рейтинговая таблица организаций'!AE17</f>
        <v>5</v>
      </c>
      <c r="AF28" s="11">
        <f>IF('Рейтинговая таблица организаций'!AE17&lt;1,0,(IF('Рейтинговая таблица организаций'!AE17&lt;5,20,100)))</f>
        <v>100</v>
      </c>
      <c r="AG28" s="11" t="s">
        <v>164</v>
      </c>
      <c r="AH28" s="11">
        <f>'Рейтинговая таблица организаций'!AF17</f>
        <v>47</v>
      </c>
      <c r="AI28" s="11">
        <f>'Рейтинговая таблица организаций'!AG17</f>
        <v>52</v>
      </c>
      <c r="AJ28" s="11" t="s">
        <v>165</v>
      </c>
      <c r="AK28" s="11">
        <f>'Рейтинговая таблица организаций'!AL17</f>
        <v>250</v>
      </c>
      <c r="AL28" s="11">
        <f>'Рейтинговая таблица организаций'!AM17</f>
        <v>252</v>
      </c>
      <c r="AM28" s="11" t="s">
        <v>166</v>
      </c>
      <c r="AN28" s="11">
        <f>'Рейтинговая таблица организаций'!AN17</f>
        <v>249</v>
      </c>
      <c r="AO28" s="11">
        <f>'Рейтинговая таблица организаций'!AO17</f>
        <v>252</v>
      </c>
      <c r="AP28" s="11" t="s">
        <v>167</v>
      </c>
      <c r="AQ28" s="11">
        <f>'Рейтинговая таблица организаций'!AP17</f>
        <v>182</v>
      </c>
      <c r="AR28" s="11">
        <f>'Рейтинговая таблица организаций'!AQ17</f>
        <v>183</v>
      </c>
      <c r="AS28" s="11" t="s">
        <v>168</v>
      </c>
      <c r="AT28" s="11">
        <f>'Рейтинговая таблица организаций'!AV17</f>
        <v>242</v>
      </c>
      <c r="AU28" s="11">
        <f>'Рейтинговая таблица организаций'!AW17</f>
        <v>252</v>
      </c>
      <c r="AV28" s="11" t="s">
        <v>169</v>
      </c>
      <c r="AW28" s="11">
        <f>'Рейтинговая таблица организаций'!AX17</f>
        <v>251</v>
      </c>
      <c r="AX28" s="11">
        <f>'Рейтинговая таблица организаций'!AY17</f>
        <v>252</v>
      </c>
      <c r="AY28" s="11" t="s">
        <v>170</v>
      </c>
      <c r="AZ28" s="11">
        <f>'Рейтинговая таблица организаций'!AZ17</f>
        <v>244</v>
      </c>
      <c r="BA28" s="11">
        <f>'Рейтинговая таблица организаций'!BA17</f>
        <v>252</v>
      </c>
    </row>
    <row r="29" spans="1:53" ht="15.75" x14ac:dyDescent="0.25">
      <c r="A29" s="8">
        <f>'бланки '!D20</f>
        <v>15</v>
      </c>
      <c r="B29" s="8" t="str">
        <f>'бланки '!C20</f>
        <v>ГБОУ «СОШ №1 Г. СУНЖА»</v>
      </c>
      <c r="C29" s="8">
        <f>Численность!D18</f>
        <v>1102</v>
      </c>
      <c r="D29" s="8">
        <f>Численность!E18</f>
        <v>536</v>
      </c>
      <c r="E29" s="15">
        <f>Численность!F18</f>
        <v>0.48638838475499091</v>
      </c>
      <c r="F29" s="9" t="s">
        <v>159</v>
      </c>
      <c r="G29" s="10">
        <f>'Рейтинговая таблица организаций'!D18</f>
        <v>14</v>
      </c>
      <c r="H29" s="10">
        <f>'Рейтинговая таблица организаций'!E18</f>
        <v>14</v>
      </c>
      <c r="I29" s="9" t="s">
        <v>160</v>
      </c>
      <c r="J29" s="10">
        <f>'Рейтинговая таблица организаций'!F18</f>
        <v>59</v>
      </c>
      <c r="K29" s="10">
        <f>'Рейтинговая таблица организаций'!G18</f>
        <v>59</v>
      </c>
      <c r="L29" s="11" t="str">
        <f>IF('Рейтинговая таблица организаций'!H18&lt;1,"Отсутствуют или не функционируют дистанционные способы взаимодействия",(IF('Рейтинговая таблица организаций'!H18&lt;4,"В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9" s="17">
        <f>'Рейтинговая таблица организаций'!H18</f>
        <v>4</v>
      </c>
      <c r="N29" s="11">
        <f>IF('Рейтинговая таблица организаций'!H18&lt;1,0,(IF('Рейтинговая таблица организаций'!H18&lt;4,30,100)))</f>
        <v>100</v>
      </c>
      <c r="O29" s="11" t="s">
        <v>161</v>
      </c>
      <c r="P29" s="11">
        <f>'Рейтинговая таблица организаций'!I18</f>
        <v>346</v>
      </c>
      <c r="Q29" s="11">
        <f>'Рейтинговая таблица организаций'!J18</f>
        <v>356</v>
      </c>
      <c r="R29" s="11" t="s">
        <v>162</v>
      </c>
      <c r="S29" s="11">
        <f>'Рейтинговая таблица организаций'!K18</f>
        <v>283</v>
      </c>
      <c r="T29" s="11">
        <f>'Рейтинговая таблица организаций'!L18</f>
        <v>296</v>
      </c>
      <c r="U29" s="11" t="str">
        <f>IF('Рейтинговая таблица организаций'!U18&lt;1,"Отсутствуют комфортные условия",(IF('Рейтинговая таблица организаций'!U18&lt;5,"Количество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9" s="17">
        <f>'Рейтинговая таблица организаций'!U18</f>
        <v>5</v>
      </c>
      <c r="W29" s="11">
        <f>IF('Рейтинговая таблица организаций'!U18&lt;1,0,(IF('Рейтинговая таблица организаций'!U18&lt;4,20,100)))</f>
        <v>100</v>
      </c>
      <c r="X29" s="11" t="s">
        <v>163</v>
      </c>
      <c r="Y29" s="11">
        <f>'Рейтинговая таблица организаций'!X18</f>
        <v>482</v>
      </c>
      <c r="Z29" s="11">
        <f>'Рейтинговая таблица организаций'!Y18</f>
        <v>536</v>
      </c>
      <c r="AA29" s="11" t="str">
        <f>IF('Рейтинговая таблица организаций'!AD18&lt;1,"Отсутствуют условия доступности для инвалидов",(IF('Рейтинговая таблица организаций'!AD18&lt;5,"Количество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29" s="16">
        <f>'Рейтинговая таблица организаций'!AD18</f>
        <v>5</v>
      </c>
      <c r="AC29" s="11">
        <f>IF('Рейтинговая таблица организаций'!AD18&lt;1,0,(IF('Рейтинговая таблица организаций'!AD18&lt;5,20,100)))</f>
        <v>100</v>
      </c>
      <c r="AD29" s="11" t="str">
        <f>IF('Рейтинговая таблица организаций'!AE18&lt;1,"Отсутствуют условия доступности, позволяющие инвалидам получать услуги наравне с другими",(IF('Рейтинговая таблица организаций'!AE18&lt;5,"Количество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9" s="17">
        <f>'Рейтинговая таблица организаций'!AE18</f>
        <v>4</v>
      </c>
      <c r="AF29" s="11">
        <f>IF('Рейтинговая таблица организаций'!AE18&lt;1,0,(IF('Рейтинговая таблица организаций'!AE18&lt;5,20,100)))</f>
        <v>20</v>
      </c>
      <c r="AG29" s="11" t="s">
        <v>164</v>
      </c>
      <c r="AH29" s="11">
        <f>'Рейтинговая таблица организаций'!AF18</f>
        <v>62</v>
      </c>
      <c r="AI29" s="11">
        <f>'Рейтинговая таблица организаций'!AG18</f>
        <v>66</v>
      </c>
      <c r="AJ29" s="11" t="s">
        <v>165</v>
      </c>
      <c r="AK29" s="11">
        <f>'Рейтинговая таблица организаций'!AL18</f>
        <v>496</v>
      </c>
      <c r="AL29" s="11">
        <f>'Рейтинговая таблица организаций'!AM18</f>
        <v>536</v>
      </c>
      <c r="AM29" s="11" t="s">
        <v>166</v>
      </c>
      <c r="AN29" s="11">
        <f>'Рейтинговая таблица организаций'!AN18</f>
        <v>508</v>
      </c>
      <c r="AO29" s="11">
        <f>'Рейтинговая таблица организаций'!AO18</f>
        <v>536</v>
      </c>
      <c r="AP29" s="11" t="s">
        <v>167</v>
      </c>
      <c r="AQ29" s="11">
        <f>'Рейтинговая таблица организаций'!AP18</f>
        <v>309</v>
      </c>
      <c r="AR29" s="11">
        <f>'Рейтинговая таблица организаций'!AQ18</f>
        <v>318</v>
      </c>
      <c r="AS29" s="11" t="s">
        <v>168</v>
      </c>
      <c r="AT29" s="11">
        <f>'Рейтинговая таблица организаций'!AV18</f>
        <v>491</v>
      </c>
      <c r="AU29" s="11">
        <f>'Рейтинговая таблица организаций'!AW18</f>
        <v>536</v>
      </c>
      <c r="AV29" s="11" t="s">
        <v>169</v>
      </c>
      <c r="AW29" s="11">
        <f>'Рейтинговая таблица организаций'!AX18</f>
        <v>482</v>
      </c>
      <c r="AX29" s="11">
        <f>'Рейтинговая таблица организаций'!AY18</f>
        <v>536</v>
      </c>
      <c r="AY29" s="11" t="s">
        <v>170</v>
      </c>
      <c r="AZ29" s="11">
        <f>'Рейтинговая таблица организаций'!AZ18</f>
        <v>488</v>
      </c>
      <c r="BA29" s="11">
        <f>'Рейтинговая таблица организаций'!BA18</f>
        <v>536</v>
      </c>
    </row>
    <row r="30" spans="1:53" ht="15.75" x14ac:dyDescent="0.25">
      <c r="A30" s="8">
        <f>'бланки '!D21</f>
        <v>16</v>
      </c>
      <c r="B30" s="8" t="str">
        <f>'бланки '!C21</f>
        <v>ГБОУ «СОШ№2 Г.СУНЖА»</v>
      </c>
      <c r="C30" s="8">
        <f>Численность!D19</f>
        <v>1038</v>
      </c>
      <c r="D30" s="8">
        <f>Численность!E19</f>
        <v>506</v>
      </c>
      <c r="E30" s="15">
        <f>Численность!F19</f>
        <v>0.48747591522157996</v>
      </c>
      <c r="F30" s="9" t="s">
        <v>159</v>
      </c>
      <c r="G30" s="10">
        <f>'Рейтинговая таблица организаций'!D19</f>
        <v>14</v>
      </c>
      <c r="H30" s="10">
        <f>'Рейтинговая таблица организаций'!E19</f>
        <v>14</v>
      </c>
      <c r="I30" s="9" t="s">
        <v>160</v>
      </c>
      <c r="J30" s="10">
        <f>'Рейтинговая таблица организаций'!F19</f>
        <v>59</v>
      </c>
      <c r="K30" s="10">
        <f>'Рейтинговая таблица организаций'!G19</f>
        <v>59</v>
      </c>
      <c r="L30" s="11" t="str">
        <f>IF('Рейтинговая таблица организаций'!H19&lt;1,"Отсутствуют или не функционируют дистанционные способы взаимодействия",(IF('Рейтинговая таблица организаций'!H19&lt;4,"В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0" s="17">
        <f>'Рейтинговая таблица организаций'!H19</f>
        <v>4</v>
      </c>
      <c r="N30" s="11">
        <f>IF('Рейтинговая таблица организаций'!H19&lt;1,0,(IF('Рейтинговая таблица организаций'!H19&lt;4,30,100)))</f>
        <v>100</v>
      </c>
      <c r="O30" s="11" t="s">
        <v>161</v>
      </c>
      <c r="P30" s="11">
        <f>'Рейтинговая таблица организаций'!I19</f>
        <v>313</v>
      </c>
      <c r="Q30" s="11">
        <f>'Рейтинговая таблица организаций'!J19</f>
        <v>331</v>
      </c>
      <c r="R30" s="11" t="s">
        <v>162</v>
      </c>
      <c r="S30" s="11">
        <f>'Рейтинговая таблица организаций'!K19</f>
        <v>269</v>
      </c>
      <c r="T30" s="11">
        <f>'Рейтинговая таблица организаций'!L19</f>
        <v>288</v>
      </c>
      <c r="U30" s="11" t="str">
        <f>IF('Рейтинговая таблица организаций'!U19&lt;1,"Отсутствуют комфортные условия",(IF('Рейтинговая таблица организаций'!U19&lt;5,"Количество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0" s="17">
        <f>'Рейтинговая таблица организаций'!U19</f>
        <v>5</v>
      </c>
      <c r="W30" s="11">
        <f>IF('Рейтинговая таблица организаций'!U19&lt;1,0,(IF('Рейтинговая таблица организаций'!U19&lt;4,20,100)))</f>
        <v>100</v>
      </c>
      <c r="X30" s="11" t="s">
        <v>163</v>
      </c>
      <c r="Y30" s="11">
        <f>'Рейтинговая таблица организаций'!X19</f>
        <v>455</v>
      </c>
      <c r="Z30" s="11">
        <f>'Рейтинговая таблица организаций'!Y19</f>
        <v>506</v>
      </c>
      <c r="AA30" s="11" t="str">
        <f>IF('Рейтинговая таблица организаций'!AD19&lt;1,"Отсутствуют условия доступности для инвалидов",(IF('Рейтинговая таблица организаций'!AD19&lt;5,"Количество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0" s="16">
        <f>'Рейтинговая таблица организаций'!AD19</f>
        <v>3</v>
      </c>
      <c r="AC30" s="11">
        <f>IF('Рейтинговая таблица организаций'!AD19&lt;1,0,(IF('Рейтинговая таблица организаций'!AD19&lt;5,20,100)))</f>
        <v>20</v>
      </c>
      <c r="AD30" s="11" t="str">
        <f>IF('Рейтинговая таблица организаций'!AE19&lt;1,"Отсутствуют условия доступности, позволяющие инвалидам получать услуги наравне с другими",(IF('Рейтинговая таблица организаций'!AE19&lt;5,"Количество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30" s="17">
        <f>'Рейтинговая таблица организаций'!AE19</f>
        <v>5</v>
      </c>
      <c r="AF30" s="11">
        <f>IF('Рейтинговая таблица организаций'!AE19&lt;1,0,(IF('Рейтинговая таблица организаций'!AE19&lt;5,20,100)))</f>
        <v>100</v>
      </c>
      <c r="AG30" s="11" t="s">
        <v>164</v>
      </c>
      <c r="AH30" s="11">
        <f>'Рейтинговая таблица организаций'!AF19</f>
        <v>85</v>
      </c>
      <c r="AI30" s="11">
        <f>'Рейтинговая таблица организаций'!AG19</f>
        <v>90</v>
      </c>
      <c r="AJ30" s="11" t="s">
        <v>165</v>
      </c>
      <c r="AK30" s="11">
        <f>'Рейтинговая таблица организаций'!AL19</f>
        <v>455</v>
      </c>
      <c r="AL30" s="11">
        <f>'Рейтинговая таблица организаций'!AM19</f>
        <v>506</v>
      </c>
      <c r="AM30" s="11" t="s">
        <v>166</v>
      </c>
      <c r="AN30" s="11">
        <f>'Рейтинговая таблица организаций'!AN19</f>
        <v>462</v>
      </c>
      <c r="AO30" s="11">
        <f>'Рейтинговая таблица организаций'!AO19</f>
        <v>506</v>
      </c>
      <c r="AP30" s="11" t="s">
        <v>167</v>
      </c>
      <c r="AQ30" s="11">
        <f>'Рейтинговая таблица организаций'!AP19</f>
        <v>290</v>
      </c>
      <c r="AR30" s="11">
        <f>'Рейтинговая таблица организаций'!AQ19</f>
        <v>300</v>
      </c>
      <c r="AS30" s="11" t="s">
        <v>168</v>
      </c>
      <c r="AT30" s="11">
        <f>'Рейтинговая таблица организаций'!AV19</f>
        <v>455</v>
      </c>
      <c r="AU30" s="11">
        <f>'Рейтинговая таблица организаций'!AW19</f>
        <v>506</v>
      </c>
      <c r="AV30" s="11" t="s">
        <v>169</v>
      </c>
      <c r="AW30" s="11">
        <f>'Рейтинговая таблица организаций'!AX19</f>
        <v>455</v>
      </c>
      <c r="AX30" s="11">
        <f>'Рейтинговая таблица организаций'!AY19</f>
        <v>506</v>
      </c>
      <c r="AY30" s="11" t="s">
        <v>170</v>
      </c>
      <c r="AZ30" s="11">
        <f>'Рейтинговая таблица организаций'!AZ19</f>
        <v>455</v>
      </c>
      <c r="BA30" s="11">
        <f>'Рейтинговая таблица организаций'!BA19</f>
        <v>506</v>
      </c>
    </row>
    <row r="31" spans="1:53" ht="15.75" x14ac:dyDescent="0.25">
      <c r="A31" s="8">
        <f>'бланки '!D22</f>
        <v>17</v>
      </c>
      <c r="B31" s="8" t="str">
        <f>'бланки '!C22</f>
        <v>ГБОУ «СОШ№3 Г.СУНЖА»</v>
      </c>
      <c r="C31" s="8">
        <f>Численность!D20</f>
        <v>598</v>
      </c>
      <c r="D31" s="8">
        <f>Численность!E20</f>
        <v>265</v>
      </c>
      <c r="E31" s="15">
        <f>Численность!F20</f>
        <v>0.44314381270903008</v>
      </c>
      <c r="F31" s="9" t="s">
        <v>159</v>
      </c>
      <c r="G31" s="10">
        <f>'Рейтинговая таблица организаций'!D20</f>
        <v>14</v>
      </c>
      <c r="H31" s="10">
        <f>'Рейтинговая таблица организаций'!E20</f>
        <v>14</v>
      </c>
      <c r="I31" s="9" t="s">
        <v>160</v>
      </c>
      <c r="J31" s="10">
        <f>'Рейтинговая таблица организаций'!F20</f>
        <v>59</v>
      </c>
      <c r="K31" s="10">
        <f>'Рейтинговая таблица организаций'!G20</f>
        <v>59</v>
      </c>
      <c r="L31" s="11" t="str">
        <f>IF('Рейтинговая таблица организаций'!H20&lt;1,"Отсутствуют или не функционируют дистанционные способы взаимодействия",(IF('Рейтинговая таблица организаций'!H20&lt;4,"В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1" s="17">
        <f>'Рейтинговая таблица организаций'!H20</f>
        <v>4</v>
      </c>
      <c r="N31" s="11">
        <f>IF('Рейтинговая таблица организаций'!H20&lt;1,0,(IF('Рейтинговая таблица организаций'!H20&lt;4,30,100)))</f>
        <v>100</v>
      </c>
      <c r="O31" s="11" t="s">
        <v>161</v>
      </c>
      <c r="P31" s="11">
        <f>'Рейтинговая таблица организаций'!I20</f>
        <v>186</v>
      </c>
      <c r="Q31" s="11">
        <f>'Рейтинговая таблица организаций'!J20</f>
        <v>187</v>
      </c>
      <c r="R31" s="11" t="s">
        <v>162</v>
      </c>
      <c r="S31" s="11">
        <f>'Рейтинговая таблица организаций'!K20</f>
        <v>172</v>
      </c>
      <c r="T31" s="11">
        <f>'Рейтинговая таблица организаций'!L20</f>
        <v>176</v>
      </c>
      <c r="U31" s="11" t="str">
        <f>IF('Рейтинговая таблица организаций'!U20&lt;1,"Отсутствуют комфортные условия",(IF('Рейтинговая таблица организаций'!U20&lt;5,"Количество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1" s="17">
        <f>'Рейтинговая таблица организаций'!U20</f>
        <v>5</v>
      </c>
      <c r="W31" s="11">
        <f>IF('Рейтинговая таблица организаций'!U20&lt;1,0,(IF('Рейтинговая таблица организаций'!U20&lt;4,20,100)))</f>
        <v>100</v>
      </c>
      <c r="X31" s="11" t="s">
        <v>163</v>
      </c>
      <c r="Y31" s="11">
        <f>'Рейтинговая таблица организаций'!X20</f>
        <v>256</v>
      </c>
      <c r="Z31" s="11">
        <f>'Рейтинговая таблица организаций'!Y20</f>
        <v>265</v>
      </c>
      <c r="AA31" s="11" t="str">
        <f>IF('Рейтинговая таблица организаций'!AD20&lt;1,"Отсутствуют условия доступности для инвалидов",(IF('Рейтинговая таблица организаций'!AD20&lt;5,"Количество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1" s="16">
        <f>'Рейтинговая таблица организаций'!AD20</f>
        <v>4</v>
      </c>
      <c r="AC31" s="11">
        <f>IF('Рейтинговая таблица организаций'!AD20&lt;1,0,(IF('Рейтинговая таблица организаций'!AD20&lt;5,20,100)))</f>
        <v>20</v>
      </c>
      <c r="AD31" s="11" t="str">
        <f>IF('Рейтинговая таблица организаций'!AE20&lt;1,"Отсутствуют условия доступности, позволяющие инвалидам получать услуги наравне с другими",(IF('Рейтинговая таблица организаций'!AE20&lt;5,"Количество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31" s="17">
        <f>'Рейтинговая таблица организаций'!AE20</f>
        <v>5</v>
      </c>
      <c r="AF31" s="11">
        <f>IF('Рейтинговая таблица организаций'!AE20&lt;1,0,(IF('Рейтинговая таблица организаций'!AE20&lt;5,20,100)))</f>
        <v>100</v>
      </c>
      <c r="AG31" s="11" t="s">
        <v>164</v>
      </c>
      <c r="AH31" s="11">
        <f>'Рейтинговая таблица организаций'!AF20</f>
        <v>51</v>
      </c>
      <c r="AI31" s="11">
        <f>'Рейтинговая таблица организаций'!AG20</f>
        <v>52</v>
      </c>
      <c r="AJ31" s="11" t="s">
        <v>165</v>
      </c>
      <c r="AK31" s="11">
        <f>'Рейтинговая таблица организаций'!AL20</f>
        <v>250</v>
      </c>
      <c r="AL31" s="11">
        <f>'Рейтинговая таблица организаций'!AM20</f>
        <v>265</v>
      </c>
      <c r="AM31" s="11" t="s">
        <v>166</v>
      </c>
      <c r="AN31" s="11">
        <f>'Рейтинговая таблица организаций'!AN20</f>
        <v>256</v>
      </c>
      <c r="AO31" s="11">
        <f>'Рейтинговая таблица организаций'!AO20</f>
        <v>265</v>
      </c>
      <c r="AP31" s="11" t="s">
        <v>167</v>
      </c>
      <c r="AQ31" s="11">
        <f>'Рейтинговая таблица организаций'!AP20</f>
        <v>190</v>
      </c>
      <c r="AR31" s="11">
        <f>'Рейтинговая таблица организаций'!AQ20</f>
        <v>192</v>
      </c>
      <c r="AS31" s="11" t="s">
        <v>168</v>
      </c>
      <c r="AT31" s="11">
        <f>'Рейтинговая таблица организаций'!AV20</f>
        <v>249</v>
      </c>
      <c r="AU31" s="11">
        <f>'Рейтинговая таблица организаций'!AW20</f>
        <v>265</v>
      </c>
      <c r="AV31" s="11" t="s">
        <v>169</v>
      </c>
      <c r="AW31" s="11">
        <f>'Рейтинговая таблица организаций'!AX20</f>
        <v>251</v>
      </c>
      <c r="AX31" s="11">
        <f>'Рейтинговая таблица организаций'!AY20</f>
        <v>265</v>
      </c>
      <c r="AY31" s="11" t="s">
        <v>170</v>
      </c>
      <c r="AZ31" s="11">
        <f>'Рейтинговая таблица организаций'!AZ20</f>
        <v>255</v>
      </c>
      <c r="BA31" s="11">
        <f>'Рейтинговая таблица организаций'!BA20</f>
        <v>265</v>
      </c>
    </row>
    <row r="32" spans="1:53" ht="15.75" x14ac:dyDescent="0.25">
      <c r="A32" s="8">
        <f>'бланки '!D23</f>
        <v>18</v>
      </c>
      <c r="B32" s="8" t="str">
        <f>'бланки '!C23</f>
        <v>ГБОУ «СОШ №2 с.п. Нестеровское»</v>
      </c>
      <c r="C32" s="8">
        <f>Численность!D21</f>
        <v>805</v>
      </c>
      <c r="D32" s="8">
        <f>Численность!E21</f>
        <v>322</v>
      </c>
      <c r="E32" s="15">
        <f>Численность!F21</f>
        <v>0.4</v>
      </c>
      <c r="F32" s="9" t="s">
        <v>159</v>
      </c>
      <c r="G32" s="10">
        <f>'Рейтинговая таблица организаций'!D21</f>
        <v>14</v>
      </c>
      <c r="H32" s="10">
        <f>'Рейтинговая таблица организаций'!E21</f>
        <v>14</v>
      </c>
      <c r="I32" s="9" t="s">
        <v>160</v>
      </c>
      <c r="J32" s="10">
        <f>'Рейтинговая таблица организаций'!F21</f>
        <v>59</v>
      </c>
      <c r="K32" s="10">
        <f>'Рейтинговая таблица организаций'!G21</f>
        <v>59</v>
      </c>
      <c r="L32" s="11" t="str">
        <f>IF('Рейтинговая таблица организаций'!H21&lt;1,"Отсутствуют или не функционируют дистанционные способы взаимодействия",(IF('Рейтинговая таблица организаций'!H21&lt;4,"В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2" s="17">
        <f>'Рейтинговая таблица организаций'!H21</f>
        <v>4</v>
      </c>
      <c r="N32" s="11">
        <f>IF('Рейтинговая таблица организаций'!H21&lt;1,0,(IF('Рейтинговая таблица организаций'!H21&lt;4,30,100)))</f>
        <v>100</v>
      </c>
      <c r="O32" s="11" t="s">
        <v>161</v>
      </c>
      <c r="P32" s="11">
        <f>'Рейтинговая таблица организаций'!I21</f>
        <v>310</v>
      </c>
      <c r="Q32" s="11">
        <f>'Рейтинговая таблица организаций'!J21</f>
        <v>311</v>
      </c>
      <c r="R32" s="11" t="s">
        <v>162</v>
      </c>
      <c r="S32" s="11">
        <f>'Рейтинговая таблица организаций'!K21</f>
        <v>305</v>
      </c>
      <c r="T32" s="11">
        <f>'Рейтинговая таблица организаций'!L21</f>
        <v>307</v>
      </c>
      <c r="U32" s="11" t="str">
        <f>IF('Рейтинговая таблица организаций'!U21&lt;1,"Отсутствуют комфортные условия",(IF('Рейтинговая таблица организаций'!U21&lt;5,"Количество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2" s="17">
        <f>'Рейтинговая таблица организаций'!U21</f>
        <v>5</v>
      </c>
      <c r="W32" s="11">
        <f>IF('Рейтинговая таблица организаций'!U21&lt;1,0,(IF('Рейтинговая таблица организаций'!U21&lt;4,20,100)))</f>
        <v>100</v>
      </c>
      <c r="X32" s="11" t="s">
        <v>163</v>
      </c>
      <c r="Y32" s="11">
        <f>'Рейтинговая таблица организаций'!X21</f>
        <v>320</v>
      </c>
      <c r="Z32" s="11">
        <f>'Рейтинговая таблица организаций'!Y21</f>
        <v>322</v>
      </c>
      <c r="AA32" s="11" t="str">
        <f>IF('Рейтинговая таблица организаций'!AD21&lt;1,"Отсутствуют условия доступности для инвалидов",(IF('Рейтинговая таблица организаций'!AD21&lt;5,"Количество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2" s="16">
        <f>'Рейтинговая таблица организаций'!AD21</f>
        <v>3</v>
      </c>
      <c r="AC32" s="11">
        <f>IF('Рейтинговая таблица организаций'!AD21&lt;1,0,(IF('Рейтинговая таблица организаций'!AD21&lt;5,20,100)))</f>
        <v>20</v>
      </c>
      <c r="AD32" s="11" t="str">
        <f>IF('Рейтинговая таблица организаций'!AE21&lt;1,"Отсутствуют условия доступности, позволяющие инвалидам получать услуги наравне с другими",(IF('Рейтинговая таблица организаций'!AE21&lt;5,"Количество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32" s="17">
        <f>'Рейтинговая таблица организаций'!AE21</f>
        <v>5</v>
      </c>
      <c r="AF32" s="11">
        <f>IF('Рейтинговая таблица организаций'!AE21&lt;1,0,(IF('Рейтинговая таблица организаций'!AE21&lt;5,20,100)))</f>
        <v>100</v>
      </c>
      <c r="AG32" s="11" t="s">
        <v>164</v>
      </c>
      <c r="AH32" s="11">
        <f>'Рейтинговая таблица организаций'!AF21</f>
        <v>63</v>
      </c>
      <c r="AI32" s="11">
        <f>'Рейтинговая таблица организаций'!AG21</f>
        <v>67</v>
      </c>
      <c r="AJ32" s="11" t="s">
        <v>165</v>
      </c>
      <c r="AK32" s="11">
        <f>'Рейтинговая таблица организаций'!AL21</f>
        <v>319</v>
      </c>
      <c r="AL32" s="11">
        <f>'Рейтинговая таблица организаций'!AM21</f>
        <v>322</v>
      </c>
      <c r="AM32" s="11" t="s">
        <v>166</v>
      </c>
      <c r="AN32" s="11">
        <f>'Рейтинговая таблица организаций'!AN21</f>
        <v>319</v>
      </c>
      <c r="AO32" s="11">
        <f>'Рейтинговая таблица организаций'!AO21</f>
        <v>322</v>
      </c>
      <c r="AP32" s="11" t="s">
        <v>167</v>
      </c>
      <c r="AQ32" s="11">
        <f>'Рейтинговая таблица организаций'!AP21</f>
        <v>292</v>
      </c>
      <c r="AR32" s="11">
        <f>'Рейтинговая таблица организаций'!AQ21</f>
        <v>292</v>
      </c>
      <c r="AS32" s="11" t="s">
        <v>168</v>
      </c>
      <c r="AT32" s="11">
        <f>'Рейтинговая таблица организаций'!AV21</f>
        <v>320</v>
      </c>
      <c r="AU32" s="11">
        <f>'Рейтинговая таблица организаций'!AW21</f>
        <v>322</v>
      </c>
      <c r="AV32" s="11" t="s">
        <v>169</v>
      </c>
      <c r="AW32" s="11">
        <f>'Рейтинговая таблица организаций'!AX21</f>
        <v>320</v>
      </c>
      <c r="AX32" s="11">
        <f>'Рейтинговая таблица организаций'!AY21</f>
        <v>322</v>
      </c>
      <c r="AY32" s="11" t="s">
        <v>170</v>
      </c>
      <c r="AZ32" s="11">
        <f>'Рейтинговая таблица организаций'!AZ21</f>
        <v>321</v>
      </c>
      <c r="BA32" s="11">
        <f>'Рейтинговая таблица организаций'!BA21</f>
        <v>322</v>
      </c>
    </row>
    <row r="33" spans="1:53" ht="15.75" x14ac:dyDescent="0.25">
      <c r="A33" s="8">
        <f>'бланки '!D24</f>
        <v>19</v>
      </c>
      <c r="B33" s="8" t="str">
        <f>'бланки '!C24</f>
        <v>ГБОУ «ООШ №2  г. Сунжа»</v>
      </c>
      <c r="C33" s="8">
        <f>Численность!D22</f>
        <v>510</v>
      </c>
      <c r="D33" s="8">
        <f>Численность!E22</f>
        <v>460</v>
      </c>
      <c r="E33" s="15">
        <f>Численность!F22</f>
        <v>0.90196078431372551</v>
      </c>
      <c r="F33" s="9" t="s">
        <v>159</v>
      </c>
      <c r="G33" s="10">
        <f>'Рейтинговая таблица организаций'!D22</f>
        <v>14</v>
      </c>
      <c r="H33" s="10">
        <f>'Рейтинговая таблица организаций'!E22</f>
        <v>14</v>
      </c>
      <c r="I33" s="9" t="s">
        <v>160</v>
      </c>
      <c r="J33" s="10">
        <f>'Рейтинговая таблица организаций'!F22</f>
        <v>59</v>
      </c>
      <c r="K33" s="10">
        <f>'Рейтинговая таблица организаций'!G22</f>
        <v>59</v>
      </c>
      <c r="L33" s="11" t="str">
        <f>IF('Рейтинговая таблица организаций'!H22&lt;1,"Отсутствуют или не функционируют дистанционные способы взаимодействия",(IF('Рейтинговая таблица организаций'!H22&lt;4,"В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3" s="17">
        <f>'Рейтинговая таблица организаций'!H22</f>
        <v>4</v>
      </c>
      <c r="N33" s="11">
        <f>IF('Рейтинговая таблица организаций'!H22&lt;1,0,(IF('Рейтинговая таблица организаций'!H22&lt;4,30,100)))</f>
        <v>100</v>
      </c>
      <c r="O33" s="11" t="s">
        <v>161</v>
      </c>
      <c r="P33" s="11">
        <f>'Рейтинговая таблица организаций'!I22</f>
        <v>381</v>
      </c>
      <c r="Q33" s="11">
        <f>'Рейтинговая таблица организаций'!J22</f>
        <v>382</v>
      </c>
      <c r="R33" s="11" t="s">
        <v>162</v>
      </c>
      <c r="S33" s="11">
        <f>'Рейтинговая таблица организаций'!K22</f>
        <v>367</v>
      </c>
      <c r="T33" s="11">
        <f>'Рейтинговая таблица организаций'!L22</f>
        <v>368</v>
      </c>
      <c r="U33" s="11" t="str">
        <f>IF('Рейтинговая таблица организаций'!U22&lt;1,"Отсутствуют комфортные условия",(IF('Рейтинговая таблица организаций'!U22&lt;5,"Количество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3" s="17">
        <f>'Рейтинговая таблица организаций'!U22</f>
        <v>5</v>
      </c>
      <c r="W33" s="11">
        <f>IF('Рейтинговая таблица организаций'!U22&lt;1,0,(IF('Рейтинговая таблица организаций'!U22&lt;4,20,100)))</f>
        <v>100</v>
      </c>
      <c r="X33" s="11" t="s">
        <v>163</v>
      </c>
      <c r="Y33" s="11">
        <f>'Рейтинговая таблица организаций'!X22</f>
        <v>451</v>
      </c>
      <c r="Z33" s="11">
        <f>'Рейтинговая таблица организаций'!Y22</f>
        <v>460</v>
      </c>
      <c r="AA33" s="11" t="str">
        <f>IF('Рейтинговая таблица организаций'!AD22&lt;1,"Отсутствуют условия доступности для инвалидов",(IF('Рейтинговая таблица организаций'!AD22&lt;5,"Количество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3" s="16">
        <f>'Рейтинговая таблица организаций'!AD22</f>
        <v>4</v>
      </c>
      <c r="AC33" s="11">
        <f>IF('Рейтинговая таблица организаций'!AD22&lt;1,0,(IF('Рейтинговая таблица организаций'!AD22&lt;5,20,100)))</f>
        <v>20</v>
      </c>
      <c r="AD33" s="11" t="str">
        <f>IF('Рейтинговая таблица организаций'!AE22&lt;1,"Отсутствуют условия доступности, позволяющие инвалидам получать услуги наравне с другими",(IF('Рейтинговая таблица организаций'!AE22&lt;5,"Количество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33" s="17">
        <f>'Рейтинговая таблица организаций'!AE22</f>
        <v>4</v>
      </c>
      <c r="AF33" s="11">
        <f>IF('Рейтинговая таблица организаций'!AE22&lt;1,0,(IF('Рейтинговая таблица организаций'!AE22&lt;5,20,100)))</f>
        <v>20</v>
      </c>
      <c r="AG33" s="11" t="s">
        <v>164</v>
      </c>
      <c r="AH33" s="11">
        <f>'Рейтинговая таблица организаций'!AF22</f>
        <v>100</v>
      </c>
      <c r="AI33" s="11">
        <f>'Рейтинговая таблица организаций'!AG22</f>
        <v>105</v>
      </c>
      <c r="AJ33" s="11" t="s">
        <v>165</v>
      </c>
      <c r="AK33" s="11">
        <f>'Рейтинговая таблица организаций'!AL22</f>
        <v>453</v>
      </c>
      <c r="AL33" s="11">
        <f>'Рейтинговая таблица организаций'!AM22</f>
        <v>460</v>
      </c>
      <c r="AM33" s="11" t="s">
        <v>166</v>
      </c>
      <c r="AN33" s="11">
        <f>'Рейтинговая таблица организаций'!AN22</f>
        <v>453</v>
      </c>
      <c r="AO33" s="11">
        <f>'Рейтинговая таблица организаций'!AO22</f>
        <v>460</v>
      </c>
      <c r="AP33" s="11" t="s">
        <v>167</v>
      </c>
      <c r="AQ33" s="11">
        <f>'Рейтинговая таблица организаций'!AP22</f>
        <v>397</v>
      </c>
      <c r="AR33" s="11">
        <f>'Рейтинговая таблица организаций'!AQ22</f>
        <v>399</v>
      </c>
      <c r="AS33" s="11" t="s">
        <v>168</v>
      </c>
      <c r="AT33" s="11">
        <f>'Рейтинговая таблица организаций'!AV22</f>
        <v>457</v>
      </c>
      <c r="AU33" s="11">
        <f>'Рейтинговая таблица организаций'!AW22</f>
        <v>460</v>
      </c>
      <c r="AV33" s="11" t="s">
        <v>169</v>
      </c>
      <c r="AW33" s="11">
        <f>'Рейтинговая таблица организаций'!AX22</f>
        <v>445</v>
      </c>
      <c r="AX33" s="11">
        <f>'Рейтинговая таблица организаций'!AY22</f>
        <v>460</v>
      </c>
      <c r="AY33" s="11" t="s">
        <v>170</v>
      </c>
      <c r="AZ33" s="11">
        <f>'Рейтинговая таблица организаций'!AZ22</f>
        <v>458</v>
      </c>
      <c r="BA33" s="11">
        <f>'Рейтинговая таблица организаций'!BA22</f>
        <v>460</v>
      </c>
    </row>
    <row r="34" spans="1:53" ht="15.75" x14ac:dyDescent="0.25">
      <c r="A34" s="8">
        <f>'бланки '!D25</f>
        <v>20</v>
      </c>
      <c r="B34" s="8" t="str">
        <f>'бланки '!C25</f>
        <v>ГБОУ «СОШ№8 г. Сунжа»</v>
      </c>
      <c r="C34" s="8">
        <f>Численность!D23</f>
        <v>526</v>
      </c>
      <c r="D34" s="8">
        <f>Численность!E23</f>
        <v>211</v>
      </c>
      <c r="E34" s="15">
        <f>Численность!F23</f>
        <v>0.40114068441064638</v>
      </c>
      <c r="F34" s="9" t="s">
        <v>159</v>
      </c>
      <c r="G34" s="10">
        <f>'Рейтинговая таблица организаций'!D23</f>
        <v>14</v>
      </c>
      <c r="H34" s="10">
        <f>'Рейтинговая таблица организаций'!E23</f>
        <v>14</v>
      </c>
      <c r="I34" s="9" t="s">
        <v>160</v>
      </c>
      <c r="J34" s="10">
        <f>'Рейтинговая таблица организаций'!F23</f>
        <v>59</v>
      </c>
      <c r="K34" s="10">
        <f>'Рейтинговая таблица организаций'!G23</f>
        <v>59</v>
      </c>
      <c r="L34" s="11" t="str">
        <f>IF('Рейтинговая таблица организаций'!H23&lt;1,"Отсутствуют или не функционируют дистанционные способы взаимодействия",(IF('Рейтинговая таблица организаций'!H23&lt;4,"В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4" s="17">
        <f>'Рейтинговая таблица организаций'!H23</f>
        <v>4</v>
      </c>
      <c r="N34" s="11">
        <f>IF('Рейтинговая таблица организаций'!H23&lt;1,0,(IF('Рейтинговая таблица организаций'!H23&lt;4,30,100)))</f>
        <v>100</v>
      </c>
      <c r="O34" s="11" t="s">
        <v>161</v>
      </c>
      <c r="P34" s="11">
        <f>'Рейтинговая таблица организаций'!I23</f>
        <v>195</v>
      </c>
      <c r="Q34" s="11">
        <f>'Рейтинговая таблица организаций'!J23</f>
        <v>197</v>
      </c>
      <c r="R34" s="11" t="s">
        <v>162</v>
      </c>
      <c r="S34" s="11">
        <f>'Рейтинговая таблица организаций'!K23</f>
        <v>185</v>
      </c>
      <c r="T34" s="11">
        <f>'Рейтинговая таблица организаций'!L23</f>
        <v>185</v>
      </c>
      <c r="U34" s="11" t="str">
        <f>IF('Рейтинговая таблица организаций'!U23&lt;1,"Отсутствуют комфортные условия",(IF('Рейтинговая таблица организаций'!U23&lt;5,"Количество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4" s="17">
        <f>'Рейтинговая таблица организаций'!U23</f>
        <v>5</v>
      </c>
      <c r="W34" s="11">
        <f>IF('Рейтинговая таблица организаций'!U23&lt;1,0,(IF('Рейтинговая таблица организаций'!U23&lt;4,20,100)))</f>
        <v>100</v>
      </c>
      <c r="X34" s="11" t="s">
        <v>163</v>
      </c>
      <c r="Y34" s="11">
        <f>'Рейтинговая таблица организаций'!X23</f>
        <v>211</v>
      </c>
      <c r="Z34" s="11">
        <f>'Рейтинговая таблица организаций'!Y23</f>
        <v>211</v>
      </c>
      <c r="AA34" s="11" t="str">
        <f>IF('Рейтинговая таблица организаций'!AD23&lt;1,"Отсутствуют условия доступности для инвалидов",(IF('Рейтинговая таблица организаций'!AD23&lt;5,"Количество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4" s="16">
        <f>'Рейтинговая таблица организаций'!AD23</f>
        <v>4</v>
      </c>
      <c r="AC34" s="11">
        <f>IF('Рейтинговая таблица организаций'!AD23&lt;1,0,(IF('Рейтинговая таблица организаций'!AD23&lt;5,20,100)))</f>
        <v>20</v>
      </c>
      <c r="AD34" s="11" t="str">
        <f>IF('Рейтинговая таблица организаций'!AE23&lt;1,"Отсутствуют условия доступности, позволяющие инвалидам получать услуги наравне с другими",(IF('Рейтинговая таблица организаций'!AE23&lt;5,"Количество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34" s="17">
        <f>'Рейтинговая таблица организаций'!AE23</f>
        <v>5</v>
      </c>
      <c r="AF34" s="11">
        <f>IF('Рейтинговая таблица организаций'!AE23&lt;1,0,(IF('Рейтинговая таблица организаций'!AE23&lt;5,20,100)))</f>
        <v>100</v>
      </c>
      <c r="AG34" s="11" t="s">
        <v>164</v>
      </c>
      <c r="AH34" s="11">
        <f>'Рейтинговая таблица организаций'!AF23</f>
        <v>136</v>
      </c>
      <c r="AI34" s="11">
        <f>'Рейтинговая таблица организаций'!AG23</f>
        <v>137</v>
      </c>
      <c r="AJ34" s="11" t="s">
        <v>165</v>
      </c>
      <c r="AK34" s="11">
        <f>'Рейтинговая таблица организаций'!AL23</f>
        <v>210</v>
      </c>
      <c r="AL34" s="11">
        <f>'Рейтинговая таблица организаций'!AM23</f>
        <v>211</v>
      </c>
      <c r="AM34" s="11" t="s">
        <v>166</v>
      </c>
      <c r="AN34" s="11">
        <f>'Рейтинговая таблица организаций'!AN23</f>
        <v>211</v>
      </c>
      <c r="AO34" s="11">
        <f>'Рейтинговая таблица организаций'!AO23</f>
        <v>211</v>
      </c>
      <c r="AP34" s="11" t="s">
        <v>167</v>
      </c>
      <c r="AQ34" s="11">
        <f>'Рейтинговая таблица организаций'!AP23</f>
        <v>196</v>
      </c>
      <c r="AR34" s="11">
        <f>'Рейтинговая таблица организаций'!AQ23</f>
        <v>196</v>
      </c>
      <c r="AS34" s="11" t="s">
        <v>168</v>
      </c>
      <c r="AT34" s="11">
        <f>'Рейтинговая таблица организаций'!AV23</f>
        <v>210</v>
      </c>
      <c r="AU34" s="11">
        <f>'Рейтинговая таблица организаций'!AW23</f>
        <v>211</v>
      </c>
      <c r="AV34" s="11" t="s">
        <v>169</v>
      </c>
      <c r="AW34" s="11">
        <f>'Рейтинговая таблица организаций'!AX23</f>
        <v>209</v>
      </c>
      <c r="AX34" s="11">
        <f>'Рейтинговая таблица организаций'!AY23</f>
        <v>211</v>
      </c>
      <c r="AY34" s="11" t="s">
        <v>170</v>
      </c>
      <c r="AZ34" s="11">
        <f>'Рейтинговая таблица организаций'!AZ23</f>
        <v>209</v>
      </c>
      <c r="BA34" s="11">
        <f>'Рейтинговая таблица организаций'!BA23</f>
        <v>211</v>
      </c>
    </row>
    <row r="35" spans="1:53" ht="15.75" x14ac:dyDescent="0.25">
      <c r="A35" s="8">
        <f>'бланки '!D26</f>
        <v>21</v>
      </c>
      <c r="B35" s="8" t="str">
        <f>'бланки '!C26</f>
        <v>ГБОУ «СОШ№9 Г. СУНЖА»</v>
      </c>
      <c r="C35" s="8">
        <f>Численность!D24</f>
        <v>276</v>
      </c>
      <c r="D35" s="8">
        <f>Численность!E24</f>
        <v>123</v>
      </c>
      <c r="E35" s="15">
        <f>Численность!F24</f>
        <v>0.44565217391304346</v>
      </c>
      <c r="F35" s="9" t="s">
        <v>159</v>
      </c>
      <c r="G35" s="10">
        <f>'Рейтинговая таблица организаций'!D24</f>
        <v>14</v>
      </c>
      <c r="H35" s="10">
        <f>'Рейтинговая таблица организаций'!E24</f>
        <v>14</v>
      </c>
      <c r="I35" s="9" t="s">
        <v>160</v>
      </c>
      <c r="J35" s="10">
        <f>'Рейтинговая таблица организаций'!F24</f>
        <v>59</v>
      </c>
      <c r="K35" s="10">
        <f>'Рейтинговая таблица организаций'!G24</f>
        <v>59</v>
      </c>
      <c r="L35" s="11" t="str">
        <f>IF('Рейтинговая таблица организаций'!H24&lt;1,"Отсутствуют или не функционируют дистанционные способы взаимодействия",(IF('Рейтинговая таблица организаций'!H24&lt;4,"В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5" s="17">
        <f>'Рейтинговая таблица организаций'!H24</f>
        <v>4</v>
      </c>
      <c r="N35" s="11">
        <f>IF('Рейтинговая таблица организаций'!H24&lt;1,0,(IF('Рейтинговая таблица организаций'!H24&lt;4,30,100)))</f>
        <v>100</v>
      </c>
      <c r="O35" s="11" t="s">
        <v>161</v>
      </c>
      <c r="P35" s="11">
        <f>'Рейтинговая таблица организаций'!I24</f>
        <v>71</v>
      </c>
      <c r="Q35" s="11">
        <f>'Рейтинговая таблица организаций'!J24</f>
        <v>72</v>
      </c>
      <c r="R35" s="11" t="s">
        <v>162</v>
      </c>
      <c r="S35" s="11">
        <f>'Рейтинговая таблица организаций'!K24</f>
        <v>68</v>
      </c>
      <c r="T35" s="11">
        <f>'Рейтинговая таблица организаций'!L24</f>
        <v>69</v>
      </c>
      <c r="U35" s="11" t="str">
        <f>IF('Рейтинговая таблица организаций'!U24&lt;1,"Отсутствуют комфортные условия",(IF('Рейтинговая таблица организаций'!U24&lt;5,"Количество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5" s="17">
        <f>'Рейтинговая таблица организаций'!U24</f>
        <v>5</v>
      </c>
      <c r="W35" s="11">
        <f>IF('Рейтинговая таблица организаций'!U24&lt;1,0,(IF('Рейтинговая таблица организаций'!U24&lt;4,20,100)))</f>
        <v>100</v>
      </c>
      <c r="X35" s="11" t="s">
        <v>163</v>
      </c>
      <c r="Y35" s="11">
        <f>'Рейтинговая таблица организаций'!X24</f>
        <v>111</v>
      </c>
      <c r="Z35" s="11">
        <f>'Рейтинговая таблица организаций'!Y24</f>
        <v>123</v>
      </c>
      <c r="AA35" s="11" t="str">
        <f>IF('Рейтинговая таблица организаций'!AD24&lt;1,"Отсутствуют условия доступности для инвалидов",(IF('Рейтинговая таблица организаций'!AD24&lt;5,"Количество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5" s="16">
        <f>'Рейтинговая таблица организаций'!AD24</f>
        <v>3</v>
      </c>
      <c r="AC35" s="11">
        <f>IF('Рейтинговая таблица организаций'!AD24&lt;1,0,(IF('Рейтинговая таблица организаций'!AD24&lt;5,20,100)))</f>
        <v>20</v>
      </c>
      <c r="AD35" s="11" t="str">
        <f>IF('Рейтинговая таблица организаций'!AE24&lt;1,"Отсутствуют условия доступности, позволяющие инвалидам получать услуги наравне с другими",(IF('Рейтинговая таблица организаций'!AE24&lt;5,"Количество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35" s="17">
        <f>'Рейтинговая таблица организаций'!AE24</f>
        <v>5</v>
      </c>
      <c r="AF35" s="11">
        <f>IF('Рейтинговая таблица организаций'!AE24&lt;1,0,(IF('Рейтинговая таблица организаций'!AE24&lt;5,20,100)))</f>
        <v>100</v>
      </c>
      <c r="AG35" s="11" t="s">
        <v>164</v>
      </c>
      <c r="AH35" s="11">
        <f>'Рейтинговая таблица организаций'!AF24</f>
        <v>11</v>
      </c>
      <c r="AI35" s="11">
        <f>'Рейтинговая таблица организаций'!AG24</f>
        <v>12</v>
      </c>
      <c r="AJ35" s="11" t="s">
        <v>165</v>
      </c>
      <c r="AK35" s="11">
        <f>'Рейтинговая таблица организаций'!AL24</f>
        <v>116</v>
      </c>
      <c r="AL35" s="11">
        <f>'Рейтинговая таблица организаций'!AM24</f>
        <v>123</v>
      </c>
      <c r="AM35" s="11" t="s">
        <v>166</v>
      </c>
      <c r="AN35" s="11">
        <f>'Рейтинговая таблица организаций'!AN24</f>
        <v>114</v>
      </c>
      <c r="AO35" s="11">
        <f>'Рейтинговая таблица организаций'!AO24</f>
        <v>123</v>
      </c>
      <c r="AP35" s="11" t="s">
        <v>167</v>
      </c>
      <c r="AQ35" s="11">
        <f>'Рейтинговая таблица организаций'!AP24</f>
        <v>64</v>
      </c>
      <c r="AR35" s="11">
        <f>'Рейтинговая таблица организаций'!AQ24</f>
        <v>67</v>
      </c>
      <c r="AS35" s="11" t="s">
        <v>168</v>
      </c>
      <c r="AT35" s="11">
        <f>'Рейтинговая таблица организаций'!AV24</f>
        <v>111</v>
      </c>
      <c r="AU35" s="11">
        <f>'Рейтинговая таблица организаций'!AW24</f>
        <v>123</v>
      </c>
      <c r="AV35" s="11" t="s">
        <v>169</v>
      </c>
      <c r="AW35" s="11">
        <f>'Рейтинговая таблица организаций'!AX24</f>
        <v>112</v>
      </c>
      <c r="AX35" s="11">
        <f>'Рейтинговая таблица организаций'!AY24</f>
        <v>123</v>
      </c>
      <c r="AY35" s="11" t="s">
        <v>170</v>
      </c>
      <c r="AZ35" s="11">
        <f>'Рейтинговая таблица организаций'!AZ24</f>
        <v>111</v>
      </c>
      <c r="BA35" s="11">
        <f>'Рейтинговая таблица организаций'!BA24</f>
        <v>123</v>
      </c>
    </row>
    <row r="36" spans="1:53" ht="15.75" x14ac:dyDescent="0.25">
      <c r="A36" s="8">
        <f>'бланки '!D27</f>
        <v>22</v>
      </c>
      <c r="B36" s="8" t="str">
        <f>'бланки '!C27</f>
        <v>ГБОУ «ООШ С.П. ГАЛАШКИ»</v>
      </c>
      <c r="C36" s="8">
        <f>Численность!D25</f>
        <v>244</v>
      </c>
      <c r="D36" s="8">
        <f>Численность!E25</f>
        <v>171</v>
      </c>
      <c r="E36" s="15">
        <f>Численность!F25</f>
        <v>0.70081967213114749</v>
      </c>
      <c r="F36" s="9" t="s">
        <v>159</v>
      </c>
      <c r="G36" s="10">
        <f>'Рейтинговая таблица организаций'!D25</f>
        <v>14</v>
      </c>
      <c r="H36" s="10">
        <f>'Рейтинговая таблица организаций'!E25</f>
        <v>14</v>
      </c>
      <c r="I36" s="9" t="s">
        <v>160</v>
      </c>
      <c r="J36" s="10">
        <f>'Рейтинговая таблица организаций'!F25</f>
        <v>59</v>
      </c>
      <c r="K36" s="10">
        <f>'Рейтинговая таблица организаций'!G25</f>
        <v>59</v>
      </c>
      <c r="L36" s="11" t="str">
        <f>IF('Рейтинговая таблица организаций'!H25&lt;1,"Отсутствуют или не функционируют дистанционные способы взаимодействия",(IF('Рейтинговая таблица организаций'!H25&lt;4,"В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6" s="17">
        <f>'Рейтинговая таблица организаций'!H25</f>
        <v>4</v>
      </c>
      <c r="N36" s="11">
        <f>IF('Рейтинговая таблица организаций'!H25&lt;1,0,(IF('Рейтинговая таблица организаций'!H25&lt;4,30,100)))</f>
        <v>100</v>
      </c>
      <c r="O36" s="11" t="s">
        <v>161</v>
      </c>
      <c r="P36" s="11">
        <f>'Рейтинговая таблица организаций'!I25</f>
        <v>147</v>
      </c>
      <c r="Q36" s="11">
        <f>'Рейтинговая таблица организаций'!J25</f>
        <v>152</v>
      </c>
      <c r="R36" s="11" t="s">
        <v>162</v>
      </c>
      <c r="S36" s="11">
        <f>'Рейтинговая таблица организаций'!K25</f>
        <v>140</v>
      </c>
      <c r="T36" s="11">
        <f>'Рейтинговая таблица организаций'!L25</f>
        <v>144</v>
      </c>
      <c r="U36" s="11" t="str">
        <f>IF('Рейтинговая таблица организаций'!U25&lt;1,"Отсутствуют комфортные условия",(IF('Рейтинговая таблица организаций'!U25&lt;5,"Количество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6" s="17">
        <f>'Рейтинговая таблица организаций'!U25</f>
        <v>5</v>
      </c>
      <c r="W36" s="11">
        <f>IF('Рейтинговая таблица организаций'!U25&lt;1,0,(IF('Рейтинговая таблица организаций'!U25&lt;4,20,100)))</f>
        <v>100</v>
      </c>
      <c r="X36" s="11" t="s">
        <v>163</v>
      </c>
      <c r="Y36" s="11">
        <f>'Рейтинговая таблица организаций'!X25</f>
        <v>154</v>
      </c>
      <c r="Z36" s="11">
        <f>'Рейтинговая таблица организаций'!Y25</f>
        <v>171</v>
      </c>
      <c r="AA36" s="11" t="str">
        <f>IF('Рейтинговая таблица организаций'!AD25&lt;1,"Отсутствуют условия доступности для инвалидов",(IF('Рейтинговая таблица организаций'!AD25&lt;5,"Количество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6" s="16">
        <f>'Рейтинговая таблица организаций'!AD25</f>
        <v>3</v>
      </c>
      <c r="AC36" s="11">
        <f>IF('Рейтинговая таблица организаций'!AD25&lt;1,0,(IF('Рейтинговая таблица организаций'!AD25&lt;5,20,100)))</f>
        <v>20</v>
      </c>
      <c r="AD36" s="11" t="str">
        <f>IF('Рейтинговая таблица организаций'!AE25&lt;1,"Отсутствуют условия доступности, позволяющие инвалидам получать услуги наравне с другими",(IF('Рейтинговая таблица организаций'!AE25&lt;5,"Количество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36" s="17">
        <f>'Рейтинговая таблица организаций'!AE25</f>
        <v>3</v>
      </c>
      <c r="AF36" s="11">
        <f>IF('Рейтинговая таблица организаций'!AE25&lt;1,0,(IF('Рейтинговая таблица организаций'!AE25&lt;5,20,100)))</f>
        <v>20</v>
      </c>
      <c r="AG36" s="11" t="s">
        <v>164</v>
      </c>
      <c r="AH36" s="11">
        <f>'Рейтинговая таблица организаций'!AF25</f>
        <v>37</v>
      </c>
      <c r="AI36" s="11">
        <f>'Рейтинговая таблица организаций'!AG25</f>
        <v>39</v>
      </c>
      <c r="AJ36" s="11" t="s">
        <v>165</v>
      </c>
      <c r="AK36" s="11">
        <f>'Рейтинговая таблица организаций'!AL25</f>
        <v>163</v>
      </c>
      <c r="AL36" s="11">
        <f>'Рейтинговая таблица организаций'!AM25</f>
        <v>171</v>
      </c>
      <c r="AM36" s="11" t="s">
        <v>166</v>
      </c>
      <c r="AN36" s="11">
        <f>'Рейтинговая таблица организаций'!AN25</f>
        <v>168</v>
      </c>
      <c r="AO36" s="11">
        <f>'Рейтинговая таблица организаций'!AO25</f>
        <v>171</v>
      </c>
      <c r="AP36" s="11" t="s">
        <v>167</v>
      </c>
      <c r="AQ36" s="11">
        <f>'Рейтинговая таблица организаций'!AP25</f>
        <v>158</v>
      </c>
      <c r="AR36" s="11">
        <f>'Рейтинговая таблица организаций'!AQ25</f>
        <v>160</v>
      </c>
      <c r="AS36" s="11" t="s">
        <v>168</v>
      </c>
      <c r="AT36" s="11">
        <f>'Рейтинговая таблица организаций'!AV25</f>
        <v>156</v>
      </c>
      <c r="AU36" s="11">
        <f>'Рейтинговая таблица организаций'!AW25</f>
        <v>171</v>
      </c>
      <c r="AV36" s="11" t="s">
        <v>169</v>
      </c>
      <c r="AW36" s="11">
        <f>'Рейтинговая таблица организаций'!AX25</f>
        <v>162</v>
      </c>
      <c r="AX36" s="11">
        <f>'Рейтинговая таблица организаций'!AY25</f>
        <v>171</v>
      </c>
      <c r="AY36" s="11" t="s">
        <v>170</v>
      </c>
      <c r="AZ36" s="11">
        <f>'Рейтинговая таблица организаций'!AZ25</f>
        <v>158</v>
      </c>
      <c r="BA36" s="11">
        <f>'Рейтинговая таблица организаций'!BA25</f>
        <v>171</v>
      </c>
    </row>
    <row r="37" spans="1:53" ht="15.75" x14ac:dyDescent="0.25">
      <c r="A37" s="8">
        <f>'бланки '!D28</f>
        <v>23</v>
      </c>
      <c r="B37" s="8" t="str">
        <f>'бланки '!C28</f>
        <v>ГБОУ «СОШ №2 С.П.ГАЛАШКИ»</v>
      </c>
      <c r="C37" s="8">
        <f>Численность!D26</f>
        <v>470</v>
      </c>
      <c r="D37" s="8">
        <f>Численность!E26</f>
        <v>188</v>
      </c>
      <c r="E37" s="15">
        <f>Численность!F26</f>
        <v>0.4</v>
      </c>
      <c r="F37" s="9" t="s">
        <v>159</v>
      </c>
      <c r="G37" s="10">
        <f>'Рейтинговая таблица организаций'!D26</f>
        <v>14</v>
      </c>
      <c r="H37" s="10">
        <f>'Рейтинговая таблица организаций'!E26</f>
        <v>14</v>
      </c>
      <c r="I37" s="9" t="s">
        <v>160</v>
      </c>
      <c r="J37" s="10">
        <f>'Рейтинговая таблица организаций'!F26</f>
        <v>59</v>
      </c>
      <c r="K37" s="10">
        <f>'Рейтинговая таблица организаций'!G26</f>
        <v>59</v>
      </c>
      <c r="L37" s="11" t="str">
        <f>IF('Рейтинговая таблица организаций'!H26&lt;1,"Отсутствуют или не функционируют дистанционные способы взаимодействия",(IF('Рейтинговая таблица организаций'!H26&lt;4,"В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7" s="17">
        <f>'Рейтинговая таблица организаций'!H26</f>
        <v>4</v>
      </c>
      <c r="N37" s="11">
        <f>IF('Рейтинговая таблица организаций'!H26&lt;1,0,(IF('Рейтинговая таблица организаций'!H26&lt;4,30,100)))</f>
        <v>100</v>
      </c>
      <c r="O37" s="11" t="s">
        <v>161</v>
      </c>
      <c r="P37" s="11">
        <f>'Рейтинговая таблица организаций'!I26</f>
        <v>180</v>
      </c>
      <c r="Q37" s="11">
        <f>'Рейтинговая таблица организаций'!J26</f>
        <v>180</v>
      </c>
      <c r="R37" s="11" t="s">
        <v>162</v>
      </c>
      <c r="S37" s="11">
        <f>'Рейтинговая таблица организаций'!K26</f>
        <v>167</v>
      </c>
      <c r="T37" s="11">
        <f>'Рейтинговая таблица организаций'!L26</f>
        <v>167</v>
      </c>
      <c r="U37" s="11" t="str">
        <f>IF('Рейтинговая таблица организаций'!U26&lt;1,"Отсутствуют комфортные условия",(IF('Рейтинговая таблица организаций'!U26&lt;5,"Количество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7" s="17">
        <f>'Рейтинговая таблица организаций'!U26</f>
        <v>5</v>
      </c>
      <c r="W37" s="11">
        <f>IF('Рейтинговая таблица организаций'!U26&lt;1,0,(IF('Рейтинговая таблица организаций'!U26&lt;4,20,100)))</f>
        <v>100</v>
      </c>
      <c r="X37" s="11" t="s">
        <v>163</v>
      </c>
      <c r="Y37" s="11">
        <f>'Рейтинговая таблица организаций'!X26</f>
        <v>187</v>
      </c>
      <c r="Z37" s="11">
        <f>'Рейтинговая таблица организаций'!Y26</f>
        <v>188</v>
      </c>
      <c r="AA37" s="11" t="str">
        <f>IF('Рейтинговая таблица организаций'!AD26&lt;1,"Отсутствуют условия доступности для инвалидов",(IF('Рейтинговая таблица организаций'!AD26&lt;5,"Количество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7" s="16">
        <f>'Рейтинговая таблица организаций'!AD26</f>
        <v>4</v>
      </c>
      <c r="AC37" s="11">
        <f>IF('Рейтинговая таблица организаций'!AD26&lt;1,0,(IF('Рейтинговая таблица организаций'!AD26&lt;5,20,100)))</f>
        <v>20</v>
      </c>
      <c r="AD37" s="11" t="str">
        <f>IF('Рейтинговая таблица организаций'!AE26&lt;1,"Отсутствуют условия доступности, позволяющие инвалидам получать услуги наравне с другими",(IF('Рейтинговая таблица организаций'!AE26&lt;5,"Количество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37" s="17">
        <f>'Рейтинговая таблица организаций'!AE26</f>
        <v>4</v>
      </c>
      <c r="AF37" s="11">
        <f>IF('Рейтинговая таблица организаций'!AE26&lt;1,0,(IF('Рейтинговая таблица организаций'!AE26&lt;5,20,100)))</f>
        <v>20</v>
      </c>
      <c r="AG37" s="11" t="s">
        <v>164</v>
      </c>
      <c r="AH37" s="11">
        <f>'Рейтинговая таблица организаций'!AF26</f>
        <v>140</v>
      </c>
      <c r="AI37" s="11">
        <f>'Рейтинговая таблица организаций'!AG26</f>
        <v>140</v>
      </c>
      <c r="AJ37" s="11" t="s">
        <v>165</v>
      </c>
      <c r="AK37" s="11">
        <f>'Рейтинговая таблица организаций'!AL26</f>
        <v>187</v>
      </c>
      <c r="AL37" s="11">
        <f>'Рейтинговая таблица организаций'!AM26</f>
        <v>188</v>
      </c>
      <c r="AM37" s="11" t="s">
        <v>166</v>
      </c>
      <c r="AN37" s="11">
        <f>'Рейтинговая таблица организаций'!AN26</f>
        <v>188</v>
      </c>
      <c r="AO37" s="11">
        <f>'Рейтинговая таблица организаций'!AO26</f>
        <v>188</v>
      </c>
      <c r="AP37" s="11" t="s">
        <v>167</v>
      </c>
      <c r="AQ37" s="11">
        <f>'Рейтинговая таблица организаций'!AP26</f>
        <v>182</v>
      </c>
      <c r="AR37" s="11">
        <f>'Рейтинговая таблица организаций'!AQ26</f>
        <v>182</v>
      </c>
      <c r="AS37" s="11" t="s">
        <v>168</v>
      </c>
      <c r="AT37" s="11">
        <f>'Рейтинговая таблица организаций'!AV26</f>
        <v>188</v>
      </c>
      <c r="AU37" s="11">
        <f>'Рейтинговая таблица организаций'!AW26</f>
        <v>188</v>
      </c>
      <c r="AV37" s="11" t="s">
        <v>169</v>
      </c>
      <c r="AW37" s="11">
        <f>'Рейтинговая таблица организаций'!AX26</f>
        <v>188</v>
      </c>
      <c r="AX37" s="11">
        <f>'Рейтинговая таблица организаций'!AY26</f>
        <v>188</v>
      </c>
      <c r="AY37" s="11" t="s">
        <v>170</v>
      </c>
      <c r="AZ37" s="11">
        <f>'Рейтинговая таблица организаций'!AZ26</f>
        <v>187</v>
      </c>
      <c r="BA37" s="11">
        <f>'Рейтинговая таблица организаций'!BA26</f>
        <v>188</v>
      </c>
    </row>
    <row r="38" spans="1:53" ht="15.75" x14ac:dyDescent="0.25">
      <c r="A38" s="8">
        <f>'бланки '!D29</f>
        <v>24</v>
      </c>
      <c r="B38" s="8" t="str">
        <f>'бланки '!C29</f>
        <v>ГБОУ «СОШ №1 С.П. ТРОИЦКОЕ»</v>
      </c>
      <c r="C38" s="8">
        <f>Численность!D27</f>
        <v>683</v>
      </c>
      <c r="D38" s="8">
        <f>Численность!E27</f>
        <v>274</v>
      </c>
      <c r="E38" s="15">
        <f>Численность!F27</f>
        <v>0.40117130307467058</v>
      </c>
      <c r="F38" s="9" t="s">
        <v>159</v>
      </c>
      <c r="G38" s="10">
        <f>'Рейтинговая таблица организаций'!D27</f>
        <v>14</v>
      </c>
      <c r="H38" s="10">
        <f>'Рейтинговая таблица организаций'!E27</f>
        <v>14</v>
      </c>
      <c r="I38" s="9" t="s">
        <v>160</v>
      </c>
      <c r="J38" s="10">
        <f>'Рейтинговая таблица организаций'!F27</f>
        <v>59</v>
      </c>
      <c r="K38" s="10">
        <f>'Рейтинговая таблица организаций'!G27</f>
        <v>59</v>
      </c>
      <c r="L38" s="11" t="str">
        <f>IF('Рейтинговая таблица организаций'!H27&lt;1,"Отсутствуют или не функционируют дистанционные способы взаимодействия",(IF('Рейтинговая таблица организаций'!H27&lt;4,"В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8" s="17">
        <f>'Рейтинговая таблица организаций'!H27</f>
        <v>4</v>
      </c>
      <c r="N38" s="11">
        <f>IF('Рейтинговая таблица организаций'!H27&lt;1,0,(IF('Рейтинговая таблица организаций'!H27&lt;4,30,100)))</f>
        <v>100</v>
      </c>
      <c r="O38" s="11" t="s">
        <v>161</v>
      </c>
      <c r="P38" s="11">
        <f>'Рейтинговая таблица организаций'!I27</f>
        <v>258</v>
      </c>
      <c r="Q38" s="11">
        <f>'Рейтинговая таблица организаций'!J27</f>
        <v>260</v>
      </c>
      <c r="R38" s="11" t="s">
        <v>162</v>
      </c>
      <c r="S38" s="11">
        <f>'Рейтинговая таблица организаций'!K27</f>
        <v>256</v>
      </c>
      <c r="T38" s="11">
        <f>'Рейтинговая таблица организаций'!L27</f>
        <v>258</v>
      </c>
      <c r="U38" s="11" t="str">
        <f>IF('Рейтинговая таблица организаций'!U27&lt;1,"Отсутствуют комфортные условия",(IF('Рейтинговая таблица организаций'!U27&lt;5,"Количество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8" s="17">
        <f>'Рейтинговая таблица организаций'!U27</f>
        <v>5</v>
      </c>
      <c r="W38" s="11">
        <f>IF('Рейтинговая таблица организаций'!U27&lt;1,0,(IF('Рейтинговая таблица организаций'!U27&lt;4,20,100)))</f>
        <v>100</v>
      </c>
      <c r="X38" s="11" t="s">
        <v>163</v>
      </c>
      <c r="Y38" s="11">
        <f>'Рейтинговая таблица организаций'!X27</f>
        <v>269</v>
      </c>
      <c r="Z38" s="11">
        <f>'Рейтинговая таблица организаций'!Y27</f>
        <v>274</v>
      </c>
      <c r="AA38" s="11" t="str">
        <f>IF('Рейтинговая таблица организаций'!AD27&lt;1,"Отсутствуют условия доступности для инвалидов",(IF('Рейтинговая таблица организаций'!AD27&lt;5,"Количество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38" s="16">
        <f>'Рейтинговая таблица организаций'!AD27</f>
        <v>4</v>
      </c>
      <c r="AC38" s="11">
        <f>IF('Рейтинговая таблица организаций'!AD27&lt;1,0,(IF('Рейтинговая таблица организаций'!AD27&lt;5,20,100)))</f>
        <v>20</v>
      </c>
      <c r="AD38" s="11" t="str">
        <f>IF('Рейтинговая таблица организаций'!AE27&lt;1,"Отсутствуют условия доступности, позволяющие инвалидам получать услуги наравне с другими",(IF('Рейтинговая таблица организаций'!AE27&lt;5,"Количество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38" s="17">
        <f>'Рейтинговая таблица организаций'!AE27</f>
        <v>5</v>
      </c>
      <c r="AF38" s="11">
        <f>IF('Рейтинговая таблица организаций'!AE27&lt;1,0,(IF('Рейтинговая таблица организаций'!AE27&lt;5,20,100)))</f>
        <v>100</v>
      </c>
      <c r="AG38" s="11" t="s">
        <v>164</v>
      </c>
      <c r="AH38" s="11">
        <f>'Рейтинговая таблица организаций'!AF27</f>
        <v>186</v>
      </c>
      <c r="AI38" s="11">
        <f>'Рейтинговая таблица организаций'!AG27</f>
        <v>189</v>
      </c>
      <c r="AJ38" s="11" t="s">
        <v>165</v>
      </c>
      <c r="AK38" s="11">
        <f>'Рейтинговая таблица организаций'!AL27</f>
        <v>270</v>
      </c>
      <c r="AL38" s="11">
        <f>'Рейтинговая таблица организаций'!AM27</f>
        <v>274</v>
      </c>
      <c r="AM38" s="11" t="s">
        <v>166</v>
      </c>
      <c r="AN38" s="11">
        <f>'Рейтинговая таблица организаций'!AN27</f>
        <v>272</v>
      </c>
      <c r="AO38" s="11">
        <f>'Рейтинговая таблица организаций'!AO27</f>
        <v>274</v>
      </c>
      <c r="AP38" s="11" t="s">
        <v>167</v>
      </c>
      <c r="AQ38" s="11">
        <f>'Рейтинговая таблица организаций'!AP27</f>
        <v>233</v>
      </c>
      <c r="AR38" s="11">
        <f>'Рейтинговая таблица организаций'!AQ27</f>
        <v>237</v>
      </c>
      <c r="AS38" s="11" t="s">
        <v>168</v>
      </c>
      <c r="AT38" s="11">
        <f>'Рейтинговая таблица организаций'!AV27</f>
        <v>265</v>
      </c>
      <c r="AU38" s="11">
        <f>'Рейтинговая таблица организаций'!AW27</f>
        <v>274</v>
      </c>
      <c r="AV38" s="11" t="s">
        <v>169</v>
      </c>
      <c r="AW38" s="11">
        <f>'Рейтинговая таблица организаций'!AX27</f>
        <v>271</v>
      </c>
      <c r="AX38" s="11">
        <f>'Рейтинговая таблица организаций'!AY27</f>
        <v>274</v>
      </c>
      <c r="AY38" s="11" t="s">
        <v>170</v>
      </c>
      <c r="AZ38" s="11">
        <f>'Рейтинговая таблица организаций'!AZ27</f>
        <v>272</v>
      </c>
      <c r="BA38" s="11">
        <f>'Рейтинговая таблица организаций'!BA27</f>
        <v>274</v>
      </c>
    </row>
    <row r="39" spans="1:53" ht="15.75" x14ac:dyDescent="0.25">
      <c r="A39" s="8">
        <f>'бланки '!D30</f>
        <v>25</v>
      </c>
      <c r="B39" s="8" t="str">
        <f>'бланки '!C30</f>
        <v>ГБОУ «СОШ№5 С.П. ТРОИЦКОЕ»</v>
      </c>
      <c r="C39" s="8">
        <f>Численность!D28</f>
        <v>665</v>
      </c>
      <c r="D39" s="8">
        <f>Численность!E28</f>
        <v>266</v>
      </c>
      <c r="E39" s="15">
        <f>Численность!F28</f>
        <v>0.4</v>
      </c>
      <c r="F39" s="9" t="s">
        <v>159</v>
      </c>
      <c r="G39" s="10">
        <f>'Рейтинговая таблица организаций'!D28</f>
        <v>14</v>
      </c>
      <c r="H39" s="10">
        <f>'Рейтинговая таблица организаций'!E28</f>
        <v>14</v>
      </c>
      <c r="I39" s="9" t="s">
        <v>160</v>
      </c>
      <c r="J39" s="10">
        <f>'Рейтинговая таблица организаций'!F28</f>
        <v>59</v>
      </c>
      <c r="K39" s="10">
        <f>'Рейтинговая таблица организаций'!G28</f>
        <v>59</v>
      </c>
      <c r="L39" s="11" t="str">
        <f>IF('Рейтинговая таблица организаций'!H28&lt;1,"Отсутствуют или не функционируют дистанционные способы взаимодействия",(IF('Рейтинговая таблица организаций'!H28&lt;4,"В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9" s="17">
        <f>'Рейтинговая таблица организаций'!H28</f>
        <v>4</v>
      </c>
      <c r="N39" s="11">
        <f>IF('Рейтинговая таблица организаций'!H28&lt;1,0,(IF('Рейтинговая таблица организаций'!H28&lt;4,30,100)))</f>
        <v>100</v>
      </c>
      <c r="O39" s="11" t="s">
        <v>161</v>
      </c>
      <c r="P39" s="11">
        <f>'Рейтинговая таблица организаций'!I28</f>
        <v>214</v>
      </c>
      <c r="Q39" s="11">
        <f>'Рейтинговая таблица организаций'!J28</f>
        <v>220</v>
      </c>
      <c r="R39" s="11" t="s">
        <v>162</v>
      </c>
      <c r="S39" s="11">
        <f>'Рейтинговая таблица организаций'!K28</f>
        <v>197</v>
      </c>
      <c r="T39" s="11">
        <f>'Рейтинговая таблица организаций'!L28</f>
        <v>198</v>
      </c>
      <c r="U39" s="11" t="str">
        <f>IF('Рейтинговая таблица организаций'!U28&lt;1,"Отсутствуют комфортные условия",(IF('Рейтинговая таблица организаций'!U28&lt;5,"Количество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39" s="17">
        <f>'Рейтинговая таблица организаций'!U28</f>
        <v>5</v>
      </c>
      <c r="W39" s="11">
        <f>IF('Рейтинговая таблица организаций'!U28&lt;1,0,(IF('Рейтинговая таблица организаций'!U28&lt;4,20,100)))</f>
        <v>100</v>
      </c>
      <c r="X39" s="11" t="s">
        <v>163</v>
      </c>
      <c r="Y39" s="11">
        <f>'Рейтинговая таблица организаций'!X28</f>
        <v>254</v>
      </c>
      <c r="Z39" s="11">
        <f>'Рейтинговая таблица организаций'!Y28</f>
        <v>266</v>
      </c>
      <c r="AA39" s="11" t="str">
        <f>IF('Рейтинговая таблица организаций'!AD28&lt;1,"Отсутствуют условия доступности для инвалидов",(IF('Рейтинговая таблица организаций'!AD28&lt;5,"Количество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39" s="16">
        <f>'Рейтинговая таблица организаций'!AD28</f>
        <v>5</v>
      </c>
      <c r="AC39" s="11">
        <f>IF('Рейтинговая таблица организаций'!AD28&lt;1,0,(IF('Рейтинговая таблица организаций'!AD28&lt;5,20,100)))</f>
        <v>100</v>
      </c>
      <c r="AD39" s="11" t="str">
        <f>IF('Рейтинговая таблица организаций'!AE28&lt;1,"Отсутствуют условия доступности, позволяющие инвалидам получать услуги наравне с другими",(IF('Рейтинговая таблица организаций'!AE28&lt;5,"Количество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39" s="17">
        <f>'Рейтинговая таблица организаций'!AE28</f>
        <v>5</v>
      </c>
      <c r="AF39" s="11">
        <f>IF('Рейтинговая таблица организаций'!AE28&lt;1,0,(IF('Рейтинговая таблица организаций'!AE28&lt;5,20,100)))</f>
        <v>100</v>
      </c>
      <c r="AG39" s="11" t="s">
        <v>164</v>
      </c>
      <c r="AH39" s="11">
        <f>'Рейтинговая таблица организаций'!AF28</f>
        <v>126</v>
      </c>
      <c r="AI39" s="11">
        <f>'Рейтинговая таблица организаций'!AG28</f>
        <v>130</v>
      </c>
      <c r="AJ39" s="11" t="s">
        <v>165</v>
      </c>
      <c r="AK39" s="11">
        <f>'Рейтинговая таблица организаций'!AL28</f>
        <v>256</v>
      </c>
      <c r="AL39" s="11">
        <f>'Рейтинговая таблица организаций'!AM28</f>
        <v>266</v>
      </c>
      <c r="AM39" s="11" t="s">
        <v>166</v>
      </c>
      <c r="AN39" s="11">
        <f>'Рейтинговая таблица организаций'!AN28</f>
        <v>261</v>
      </c>
      <c r="AO39" s="11">
        <f>'Рейтинговая таблица организаций'!AO28</f>
        <v>266</v>
      </c>
      <c r="AP39" s="11" t="s">
        <v>167</v>
      </c>
      <c r="AQ39" s="11">
        <f>'Рейтинговая таблица организаций'!AP28</f>
        <v>188</v>
      </c>
      <c r="AR39" s="11">
        <f>'Рейтинговая таблица организаций'!AQ28</f>
        <v>192</v>
      </c>
      <c r="AS39" s="11" t="s">
        <v>168</v>
      </c>
      <c r="AT39" s="11">
        <f>'Рейтинговая таблица организаций'!AV28</f>
        <v>251</v>
      </c>
      <c r="AU39" s="11">
        <f>'Рейтинговая таблица организаций'!AW28</f>
        <v>266</v>
      </c>
      <c r="AV39" s="11" t="s">
        <v>169</v>
      </c>
      <c r="AW39" s="11">
        <f>'Рейтинговая таблица организаций'!AX28</f>
        <v>259</v>
      </c>
      <c r="AX39" s="11">
        <f>'Рейтинговая таблица организаций'!AY28</f>
        <v>266</v>
      </c>
      <c r="AY39" s="11" t="s">
        <v>170</v>
      </c>
      <c r="AZ39" s="11">
        <f>'Рейтинговая таблица организаций'!AZ28</f>
        <v>255</v>
      </c>
      <c r="BA39" s="11">
        <f>'Рейтинговая таблица организаций'!BA28</f>
        <v>266</v>
      </c>
    </row>
    <row r="40" spans="1:53" ht="15.75" x14ac:dyDescent="0.25">
      <c r="A40" s="8">
        <f>'бланки '!D31</f>
        <v>26</v>
      </c>
      <c r="B40" s="8" t="str">
        <f>'бланки '!C31</f>
        <v>ГБОУ «НОШ С.П. БЕРД-ЮРТ»</v>
      </c>
      <c r="C40" s="8">
        <f>Численность!D29</f>
        <v>69</v>
      </c>
      <c r="D40" s="8">
        <f>Численность!E29</f>
        <v>28</v>
      </c>
      <c r="E40" s="15">
        <f>Численность!F29</f>
        <v>0.40579710144927539</v>
      </c>
      <c r="F40" s="9" t="s">
        <v>159</v>
      </c>
      <c r="G40" s="10">
        <f>'Рейтинговая таблица организаций'!D29</f>
        <v>14</v>
      </c>
      <c r="H40" s="10">
        <f>'Рейтинговая таблица организаций'!E29</f>
        <v>14</v>
      </c>
      <c r="I40" s="9" t="s">
        <v>160</v>
      </c>
      <c r="J40" s="10">
        <f>'Рейтинговая таблица организаций'!F29</f>
        <v>59</v>
      </c>
      <c r="K40" s="10">
        <f>'Рейтинговая таблица организаций'!G29</f>
        <v>59</v>
      </c>
      <c r="L40" s="11" t="str">
        <f>IF('Рейтинговая таблица организаций'!H29&lt;1,"Отсутствуют или не функционируют дистанционные способы взаимодействия",(IF('Рейтинговая таблица организаций'!H29&lt;4,"В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0" s="17">
        <f>'Рейтинговая таблица организаций'!H29</f>
        <v>4</v>
      </c>
      <c r="N40" s="11">
        <f>IF('Рейтинговая таблица организаций'!H29&lt;1,0,(IF('Рейтинговая таблица организаций'!H29&lt;4,30,100)))</f>
        <v>100</v>
      </c>
      <c r="O40" s="11" t="s">
        <v>161</v>
      </c>
      <c r="P40" s="11">
        <f>'Рейтинговая таблица организаций'!I29</f>
        <v>27</v>
      </c>
      <c r="Q40" s="11">
        <f>'Рейтинговая таблица организаций'!J29</f>
        <v>27</v>
      </c>
      <c r="R40" s="11" t="s">
        <v>162</v>
      </c>
      <c r="S40" s="11">
        <f>'Рейтинговая таблица организаций'!K29</f>
        <v>26</v>
      </c>
      <c r="T40" s="11">
        <f>'Рейтинговая таблица организаций'!L29</f>
        <v>26</v>
      </c>
      <c r="U40" s="11" t="str">
        <f>IF('Рейтинговая таблица организаций'!U29&lt;1,"Отсутствуют комфортные условия",(IF('Рейтинговая таблица организаций'!U29&lt;5,"Количество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0" s="17">
        <f>'Рейтинговая таблица организаций'!U29</f>
        <v>5</v>
      </c>
      <c r="W40" s="11">
        <f>IF('Рейтинговая таблица организаций'!U29&lt;1,0,(IF('Рейтинговая таблица организаций'!U29&lt;4,20,100)))</f>
        <v>100</v>
      </c>
      <c r="X40" s="11" t="s">
        <v>163</v>
      </c>
      <c r="Y40" s="11">
        <f>'Рейтинговая таблица организаций'!X29</f>
        <v>28</v>
      </c>
      <c r="Z40" s="11">
        <f>'Рейтинговая таблица организаций'!Y29</f>
        <v>28</v>
      </c>
      <c r="AA40" s="11" t="str">
        <f>IF('Рейтинговая таблица организаций'!AD29&lt;1,"Отсутствуют условия доступности для инвалидов",(IF('Рейтинговая таблица организаций'!AD29&lt;5,"Количество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40" s="16">
        <f>'Рейтинговая таблица организаций'!AD29</f>
        <v>3</v>
      </c>
      <c r="AC40" s="11">
        <f>IF('Рейтинговая таблица организаций'!AD29&lt;1,0,(IF('Рейтинговая таблица организаций'!AD29&lt;5,20,100)))</f>
        <v>20</v>
      </c>
      <c r="AD40" s="11" t="str">
        <f>IF('Рейтинговая таблица организаций'!AE29&lt;1,"Отсутствуют условия доступности, позволяющие инвалидам получать услуги наравне с другими",(IF('Рейтинговая таблица организаций'!AE29&lt;5,"Количество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40" s="17">
        <f>'Рейтинговая таблица организаций'!AE29</f>
        <v>5</v>
      </c>
      <c r="AF40" s="11">
        <f>IF('Рейтинговая таблица организаций'!AE29&lt;1,0,(IF('Рейтинговая таблица организаций'!AE29&lt;5,20,100)))</f>
        <v>100</v>
      </c>
      <c r="AG40" s="11" t="s">
        <v>164</v>
      </c>
      <c r="AH40" s="11">
        <f>'Рейтинговая таблица организаций'!AF29</f>
        <v>10</v>
      </c>
      <c r="AI40" s="11">
        <f>'Рейтинговая таблица организаций'!AG29</f>
        <v>10</v>
      </c>
      <c r="AJ40" s="11" t="s">
        <v>165</v>
      </c>
      <c r="AK40" s="11">
        <f>'Рейтинговая таблица организаций'!AL29</f>
        <v>28</v>
      </c>
      <c r="AL40" s="11">
        <f>'Рейтинговая таблица организаций'!AM29</f>
        <v>28</v>
      </c>
      <c r="AM40" s="11" t="s">
        <v>166</v>
      </c>
      <c r="AN40" s="11">
        <f>'Рейтинговая таблица организаций'!AN29</f>
        <v>28</v>
      </c>
      <c r="AO40" s="11">
        <f>'Рейтинговая таблица организаций'!AO29</f>
        <v>28</v>
      </c>
      <c r="AP40" s="11" t="s">
        <v>167</v>
      </c>
      <c r="AQ40" s="11">
        <f>'Рейтинговая таблица организаций'!AP29</f>
        <v>27</v>
      </c>
      <c r="AR40" s="11">
        <f>'Рейтинговая таблица организаций'!AQ29</f>
        <v>27</v>
      </c>
      <c r="AS40" s="11" t="s">
        <v>168</v>
      </c>
      <c r="AT40" s="11">
        <f>'Рейтинговая таблица организаций'!AV29</f>
        <v>27</v>
      </c>
      <c r="AU40" s="11">
        <f>'Рейтинговая таблица организаций'!AW29</f>
        <v>28</v>
      </c>
      <c r="AV40" s="11" t="s">
        <v>169</v>
      </c>
      <c r="AW40" s="11">
        <f>'Рейтинговая таблица организаций'!AX29</f>
        <v>28</v>
      </c>
      <c r="AX40" s="11">
        <f>'Рейтинговая таблица организаций'!AY29</f>
        <v>28</v>
      </c>
      <c r="AY40" s="11" t="s">
        <v>170</v>
      </c>
      <c r="AZ40" s="11">
        <f>'Рейтинговая таблица организаций'!AZ29</f>
        <v>28</v>
      </c>
      <c r="BA40" s="11">
        <f>'Рейтинговая таблица организаций'!BA29</f>
        <v>28</v>
      </c>
    </row>
    <row r="41" spans="1:53" ht="15.75" x14ac:dyDescent="0.25">
      <c r="A41" s="8">
        <f>'бланки '!D32</f>
        <v>27</v>
      </c>
      <c r="B41" s="8" t="str">
        <f>'бланки '!C32</f>
        <v>ГБОУ «СОШ №1 г. Карабулак»</v>
      </c>
      <c r="C41" s="8">
        <f>Численность!D30</f>
        <v>1238</v>
      </c>
      <c r="D41" s="8">
        <f>Численность!E30</f>
        <v>496</v>
      </c>
      <c r="E41" s="15">
        <f>Численность!F30</f>
        <v>0.40064620355411956</v>
      </c>
      <c r="F41" s="9" t="s">
        <v>159</v>
      </c>
      <c r="G41" s="10">
        <f>'Рейтинговая таблица организаций'!D30</f>
        <v>14</v>
      </c>
      <c r="H41" s="10">
        <f>'Рейтинговая таблица организаций'!E30</f>
        <v>14</v>
      </c>
      <c r="I41" s="9" t="s">
        <v>160</v>
      </c>
      <c r="J41" s="10">
        <f>'Рейтинговая таблица организаций'!F30</f>
        <v>59</v>
      </c>
      <c r="K41" s="10">
        <f>'Рейтинговая таблица организаций'!G30</f>
        <v>59</v>
      </c>
      <c r="L41" s="11" t="str">
        <f>IF('Рейтинговая таблица организаций'!H30&lt;1,"Отсутствуют или не функционируют дистанционные способы взаимодействия",(IF('Рейтинговая таблица организаций'!H30&lt;4,"В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1" s="17">
        <f>'Рейтинговая таблица организаций'!H30</f>
        <v>4</v>
      </c>
      <c r="N41" s="11">
        <f>IF('Рейтинговая таблица организаций'!H30&lt;1,0,(IF('Рейтинговая таблица организаций'!H30&lt;4,30,100)))</f>
        <v>100</v>
      </c>
      <c r="O41" s="11" t="s">
        <v>161</v>
      </c>
      <c r="P41" s="11">
        <f>'Рейтинговая таблица организаций'!I30</f>
        <v>340</v>
      </c>
      <c r="Q41" s="11">
        <f>'Рейтинговая таблица организаций'!J30</f>
        <v>355</v>
      </c>
      <c r="R41" s="11" t="s">
        <v>162</v>
      </c>
      <c r="S41" s="11">
        <f>'Рейтинговая таблица организаций'!K30</f>
        <v>289</v>
      </c>
      <c r="T41" s="11">
        <f>'Рейтинговая таблица организаций'!L30</f>
        <v>306</v>
      </c>
      <c r="U41" s="11" t="str">
        <f>IF('Рейтинговая таблица организаций'!U30&lt;1,"Отсутствуют комфортные условия",(IF('Рейтинговая таблица организаций'!U30&lt;5,"Количество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1" s="17">
        <f>'Рейтинговая таблица организаций'!U30</f>
        <v>5</v>
      </c>
      <c r="W41" s="11">
        <f>IF('Рейтинговая таблица организаций'!U30&lt;1,0,(IF('Рейтинговая таблица организаций'!U30&lt;4,20,100)))</f>
        <v>100</v>
      </c>
      <c r="X41" s="11" t="s">
        <v>163</v>
      </c>
      <c r="Y41" s="11">
        <f>'Рейтинговая таблица организаций'!X30</f>
        <v>461</v>
      </c>
      <c r="Z41" s="11">
        <f>'Рейтинговая таблица организаций'!Y30</f>
        <v>496</v>
      </c>
      <c r="AA41" s="11" t="str">
        <f>IF('Рейтинговая таблица организаций'!AD30&lt;1,"Отсутствуют условия доступности для инвалидов",(IF('Рейтинговая таблица организаций'!AD30&lt;5,"Количество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41" s="16">
        <f>'Рейтинговая таблица организаций'!AD30</f>
        <v>4</v>
      </c>
      <c r="AC41" s="11">
        <f>IF('Рейтинговая таблица организаций'!AD30&lt;1,0,(IF('Рейтинговая таблица организаций'!AD30&lt;5,20,100)))</f>
        <v>20</v>
      </c>
      <c r="AD41" s="11" t="str">
        <f>IF('Рейтинговая таблица организаций'!AE30&lt;1,"Отсутствуют условия доступности, позволяющие инвалидам получать услуги наравне с другими",(IF('Рейтинговая таблица организаций'!AE30&lt;5,"Количество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1" s="17">
        <f>'Рейтинговая таблица организаций'!AE30</f>
        <v>4</v>
      </c>
      <c r="AF41" s="11">
        <f>IF('Рейтинговая таблица организаций'!AE30&lt;1,0,(IF('Рейтинговая таблица организаций'!AE30&lt;5,20,100)))</f>
        <v>20</v>
      </c>
      <c r="AG41" s="11" t="s">
        <v>164</v>
      </c>
      <c r="AH41" s="11">
        <f>'Рейтинговая таблица организаций'!AF30</f>
        <v>134</v>
      </c>
      <c r="AI41" s="11">
        <f>'Рейтинговая таблица организаций'!AG30</f>
        <v>142</v>
      </c>
      <c r="AJ41" s="11" t="s">
        <v>165</v>
      </c>
      <c r="AK41" s="11">
        <f>'Рейтинговая таблица организаций'!AL30</f>
        <v>476</v>
      </c>
      <c r="AL41" s="11">
        <f>'Рейтинговая таблица организаций'!AM30</f>
        <v>496</v>
      </c>
      <c r="AM41" s="11" t="s">
        <v>166</v>
      </c>
      <c r="AN41" s="11">
        <f>'Рейтинговая таблица организаций'!AN30</f>
        <v>477</v>
      </c>
      <c r="AO41" s="11">
        <f>'Рейтинговая таблица организаций'!AO30</f>
        <v>496</v>
      </c>
      <c r="AP41" s="11" t="s">
        <v>167</v>
      </c>
      <c r="AQ41" s="11">
        <f>'Рейтинговая таблица организаций'!AP30</f>
        <v>324</v>
      </c>
      <c r="AR41" s="11">
        <f>'Рейтинговая таблица организаций'!AQ30</f>
        <v>328</v>
      </c>
      <c r="AS41" s="11" t="s">
        <v>168</v>
      </c>
      <c r="AT41" s="11">
        <f>'Рейтинговая таблица организаций'!AV30</f>
        <v>466</v>
      </c>
      <c r="AU41" s="11">
        <f>'Рейтинговая таблица организаций'!AW30</f>
        <v>496</v>
      </c>
      <c r="AV41" s="11" t="s">
        <v>169</v>
      </c>
      <c r="AW41" s="11">
        <f>'Рейтинговая таблица организаций'!AX30</f>
        <v>456</v>
      </c>
      <c r="AX41" s="11">
        <f>'Рейтинговая таблица организаций'!AY30</f>
        <v>496</v>
      </c>
      <c r="AY41" s="11" t="s">
        <v>170</v>
      </c>
      <c r="AZ41" s="11">
        <f>'Рейтинговая таблица организаций'!AZ30</f>
        <v>473</v>
      </c>
      <c r="BA41" s="11">
        <f>'Рейтинговая таблица организаций'!BA30</f>
        <v>496</v>
      </c>
    </row>
    <row r="42" spans="1:53" ht="15.75" x14ac:dyDescent="0.25">
      <c r="A42" s="8">
        <f>'бланки '!D33</f>
        <v>28</v>
      </c>
      <c r="B42" s="8" t="str">
        <f>'бланки '!C33</f>
        <v>ГБОУ «СОШ №2 г. Карабулак»</v>
      </c>
      <c r="C42" s="8">
        <f>Численность!D31</f>
        <v>891</v>
      </c>
      <c r="D42" s="8">
        <f>Численность!E31</f>
        <v>357</v>
      </c>
      <c r="E42" s="15">
        <f>Численность!F31</f>
        <v>0.40067340067340068</v>
      </c>
      <c r="F42" s="9" t="s">
        <v>159</v>
      </c>
      <c r="G42" s="10">
        <f>'Рейтинговая таблица организаций'!D31</f>
        <v>14</v>
      </c>
      <c r="H42" s="10">
        <f>'Рейтинговая таблица организаций'!E31</f>
        <v>14</v>
      </c>
      <c r="I42" s="9" t="s">
        <v>160</v>
      </c>
      <c r="J42" s="10">
        <f>'Рейтинговая таблица организаций'!F31</f>
        <v>59</v>
      </c>
      <c r="K42" s="10">
        <f>'Рейтинговая таблица организаций'!G31</f>
        <v>59</v>
      </c>
      <c r="L42" s="11" t="str">
        <f>IF('Рейтинговая таблица организаций'!H31&lt;1,"Отсутствуют или не функционируют дистанционные способы взаимодействия",(IF('Рейтинговая таблица организаций'!H31&lt;4,"В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2" s="17">
        <f>'Рейтинговая таблица организаций'!H31</f>
        <v>4</v>
      </c>
      <c r="N42" s="11">
        <f>IF('Рейтинговая таблица организаций'!H31&lt;1,0,(IF('Рейтинговая таблица организаций'!H31&lt;4,30,100)))</f>
        <v>100</v>
      </c>
      <c r="O42" s="11" t="s">
        <v>161</v>
      </c>
      <c r="P42" s="11">
        <f>'Рейтинговая таблица организаций'!I31</f>
        <v>353</v>
      </c>
      <c r="Q42" s="11">
        <f>'Рейтинговая таблица организаций'!J31</f>
        <v>355</v>
      </c>
      <c r="R42" s="11" t="s">
        <v>162</v>
      </c>
      <c r="S42" s="11">
        <f>'Рейтинговая таблица организаций'!K31</f>
        <v>348</v>
      </c>
      <c r="T42" s="11">
        <f>'Рейтинговая таблица организаций'!L31</f>
        <v>349</v>
      </c>
      <c r="U42" s="11" t="str">
        <f>IF('Рейтинговая таблица организаций'!U31&lt;1,"Отсутствуют комфортные условия",(IF('Рейтинговая таблица организаций'!U31&lt;5,"Количество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2" s="17">
        <f>'Рейтинговая таблица организаций'!U31</f>
        <v>5</v>
      </c>
      <c r="W42" s="11">
        <f>IF('Рейтинговая таблица организаций'!U31&lt;1,0,(IF('Рейтинговая таблица организаций'!U31&lt;4,20,100)))</f>
        <v>100</v>
      </c>
      <c r="X42" s="11" t="s">
        <v>163</v>
      </c>
      <c r="Y42" s="11">
        <f>'Рейтинговая таблица организаций'!X31</f>
        <v>357</v>
      </c>
      <c r="Z42" s="11">
        <f>'Рейтинговая таблица организаций'!Y31</f>
        <v>357</v>
      </c>
      <c r="AA42" s="11" t="str">
        <f>IF('Рейтинговая таблица организаций'!AD31&lt;1,"Отсутствуют условия доступности для инвалидов",(IF('Рейтинговая таблица организаций'!AD31&lt;5,"Количество условий доступности организации для инвалидов (от одного до четырех)","Наличие пяти и более условий доступности для инвалидов")))</f>
        <v>Отсутствуют условия доступности для инвалидов</v>
      </c>
      <c r="AB42" s="16">
        <f>'Рейтинговая таблица организаций'!AD31</f>
        <v>0</v>
      </c>
      <c r="AC42" s="11">
        <f>IF('Рейтинговая таблица организаций'!AD31&lt;1,0,(IF('Рейтинговая таблица организаций'!AD31&lt;5,20,100)))</f>
        <v>0</v>
      </c>
      <c r="AD42" s="11" t="str">
        <f>IF('Рейтинговая таблица организаций'!AE31&lt;1,"Отсутствуют условия доступности, позволяющие инвалидам получать услуги наравне с другими",(IF('Рейтинговая таблица организаций'!AE31&lt;5,"Количество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42" s="17">
        <f>'Рейтинговая таблица организаций'!AE31</f>
        <v>5</v>
      </c>
      <c r="AF42" s="11">
        <f>IF('Рейтинговая таблица организаций'!AE31&lt;1,0,(IF('Рейтинговая таблица организаций'!AE31&lt;5,20,100)))</f>
        <v>100</v>
      </c>
      <c r="AG42" s="11" t="s">
        <v>164</v>
      </c>
      <c r="AH42" s="11">
        <f>'Рейтинговая таблица организаций'!AF31</f>
        <v>271</v>
      </c>
      <c r="AI42" s="11">
        <f>'Рейтинговая таблица организаций'!AG31</f>
        <v>274</v>
      </c>
      <c r="AJ42" s="11" t="s">
        <v>165</v>
      </c>
      <c r="AK42" s="11">
        <f>'Рейтинговая таблица организаций'!AL31</f>
        <v>355</v>
      </c>
      <c r="AL42" s="11">
        <f>'Рейтинговая таблица организаций'!AM31</f>
        <v>357</v>
      </c>
      <c r="AM42" s="11" t="s">
        <v>166</v>
      </c>
      <c r="AN42" s="11">
        <f>'Рейтинговая таблица организаций'!AN31</f>
        <v>357</v>
      </c>
      <c r="AO42" s="11">
        <f>'Рейтинговая таблица организаций'!AO31</f>
        <v>357</v>
      </c>
      <c r="AP42" s="11" t="s">
        <v>167</v>
      </c>
      <c r="AQ42" s="11">
        <f>'Рейтинговая таблица организаций'!AP31</f>
        <v>356</v>
      </c>
      <c r="AR42" s="11">
        <f>'Рейтинговая таблица организаций'!AQ31</f>
        <v>356</v>
      </c>
      <c r="AS42" s="11" t="s">
        <v>168</v>
      </c>
      <c r="AT42" s="11">
        <f>'Рейтинговая таблица организаций'!AV31</f>
        <v>357</v>
      </c>
      <c r="AU42" s="11">
        <f>'Рейтинговая таблица организаций'!AW31</f>
        <v>357</v>
      </c>
      <c r="AV42" s="11" t="s">
        <v>169</v>
      </c>
      <c r="AW42" s="11">
        <f>'Рейтинговая таблица организаций'!AX31</f>
        <v>356</v>
      </c>
      <c r="AX42" s="11">
        <f>'Рейтинговая таблица организаций'!AY31</f>
        <v>357</v>
      </c>
      <c r="AY42" s="11" t="s">
        <v>170</v>
      </c>
      <c r="AZ42" s="11">
        <f>'Рейтинговая таблица организаций'!AZ31</f>
        <v>356</v>
      </c>
      <c r="BA42" s="11">
        <f>'Рейтинговая таблица организаций'!BA31</f>
        <v>357</v>
      </c>
    </row>
    <row r="43" spans="1:53" ht="15.75" x14ac:dyDescent="0.25">
      <c r="A43" s="8">
        <f>'бланки '!D34</f>
        <v>29</v>
      </c>
      <c r="B43" s="8" t="str">
        <f>'бланки '!C34</f>
        <v>ГБОУ «СОШ №4 г. Карабулак» ИМЕНИ АХМЕТА ХАМИЕВИЧА БОКОВА»</v>
      </c>
      <c r="C43" s="8">
        <f>Численность!D32</f>
        <v>1014</v>
      </c>
      <c r="D43" s="8">
        <f>Численность!E32</f>
        <v>406</v>
      </c>
      <c r="E43" s="15">
        <f>Численность!F32</f>
        <v>0.40039447731755423</v>
      </c>
      <c r="F43" s="9" t="s">
        <v>159</v>
      </c>
      <c r="G43" s="10">
        <f>'Рейтинговая таблица организаций'!D32</f>
        <v>14</v>
      </c>
      <c r="H43" s="10">
        <f>'Рейтинговая таблица организаций'!E32</f>
        <v>14</v>
      </c>
      <c r="I43" s="9" t="s">
        <v>160</v>
      </c>
      <c r="J43" s="10">
        <f>'Рейтинговая таблица организаций'!F32</f>
        <v>59</v>
      </c>
      <c r="K43" s="10">
        <f>'Рейтинговая таблица организаций'!G32</f>
        <v>59</v>
      </c>
      <c r="L43" s="11" t="str">
        <f>IF('Рейтинговая таблица организаций'!H32&lt;1,"Отсутствуют или не функционируют дистанционные способы взаимодействия",(IF('Рейтинговая таблица организаций'!H32&lt;4,"В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3" s="17">
        <f>'Рейтинговая таблица организаций'!H32</f>
        <v>4</v>
      </c>
      <c r="N43" s="11">
        <f>IF('Рейтинговая таблица организаций'!H32&lt;1,0,(IF('Рейтинговая таблица организаций'!H32&lt;4,30,100)))</f>
        <v>100</v>
      </c>
      <c r="O43" s="11" t="s">
        <v>161</v>
      </c>
      <c r="P43" s="11">
        <f>'Рейтинговая таблица организаций'!I32</f>
        <v>394</v>
      </c>
      <c r="Q43" s="11">
        <f>'Рейтинговая таблица организаций'!J32</f>
        <v>397</v>
      </c>
      <c r="R43" s="11" t="s">
        <v>162</v>
      </c>
      <c r="S43" s="11">
        <f>'Рейтинговая таблица организаций'!K32</f>
        <v>393</v>
      </c>
      <c r="T43" s="11">
        <f>'Рейтинговая таблица организаций'!L32</f>
        <v>395</v>
      </c>
      <c r="U43" s="11" t="str">
        <f>IF('Рейтинговая таблица организаций'!U32&lt;1,"Отсутствуют комфортные условия",(IF('Рейтинговая таблица организаций'!U32&lt;5,"Количество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3" s="17">
        <f>'Рейтинговая таблица организаций'!U32</f>
        <v>5</v>
      </c>
      <c r="W43" s="11">
        <f>IF('Рейтинговая таблица организаций'!U32&lt;1,0,(IF('Рейтинговая таблица организаций'!U32&lt;4,20,100)))</f>
        <v>100</v>
      </c>
      <c r="X43" s="11" t="s">
        <v>163</v>
      </c>
      <c r="Y43" s="11">
        <f>'Рейтинговая таблица организаций'!X32</f>
        <v>404</v>
      </c>
      <c r="Z43" s="11">
        <f>'Рейтинговая таблица организаций'!Y32</f>
        <v>406</v>
      </c>
      <c r="AA43" s="11" t="str">
        <f>IF('Рейтинговая таблица организаций'!AD32&lt;1,"Отсутствуют условия доступности для инвалидов",(IF('Рейтинговая таблица организаций'!AD32&lt;5,"Количество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43" s="16">
        <f>'Рейтинговая таблица организаций'!AD32</f>
        <v>4</v>
      </c>
      <c r="AC43" s="11">
        <f>IF('Рейтинговая таблица организаций'!AD32&lt;1,0,(IF('Рейтинговая таблица организаций'!AD32&lt;5,20,100)))</f>
        <v>20</v>
      </c>
      <c r="AD43" s="11" t="str">
        <f>IF('Рейтинговая таблица организаций'!AE32&lt;1,"Отсутствуют условия доступности, позволяющие инвалидам получать услуги наравне с другими",(IF('Рейтинговая таблица организаций'!AE32&lt;5,"Количество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43" s="17">
        <f>'Рейтинговая таблица организаций'!AE32</f>
        <v>6</v>
      </c>
      <c r="AF43" s="11">
        <f>IF('Рейтинговая таблица организаций'!AE32&lt;1,0,(IF('Рейтинговая таблица организаций'!AE32&lt;5,20,100)))</f>
        <v>100</v>
      </c>
      <c r="AG43" s="11" t="s">
        <v>164</v>
      </c>
      <c r="AH43" s="11">
        <f>'Рейтинговая таблица организаций'!AF32</f>
        <v>266</v>
      </c>
      <c r="AI43" s="11">
        <f>'Рейтинговая таблица организаций'!AG32</f>
        <v>267</v>
      </c>
      <c r="AJ43" s="11" t="s">
        <v>165</v>
      </c>
      <c r="AK43" s="11">
        <f>'Рейтинговая таблица организаций'!AL32</f>
        <v>405</v>
      </c>
      <c r="AL43" s="11">
        <f>'Рейтинговая таблица организаций'!AM32</f>
        <v>406</v>
      </c>
      <c r="AM43" s="11" t="s">
        <v>166</v>
      </c>
      <c r="AN43" s="11">
        <f>'Рейтинговая таблица организаций'!AN32</f>
        <v>405</v>
      </c>
      <c r="AO43" s="11">
        <f>'Рейтинговая таблица организаций'!AO32</f>
        <v>406</v>
      </c>
      <c r="AP43" s="11" t="s">
        <v>167</v>
      </c>
      <c r="AQ43" s="11">
        <f>'Рейтинговая таблица организаций'!AP32</f>
        <v>389</v>
      </c>
      <c r="AR43" s="11">
        <f>'Рейтинговая таблица организаций'!AQ32</f>
        <v>391</v>
      </c>
      <c r="AS43" s="11" t="s">
        <v>168</v>
      </c>
      <c r="AT43" s="11">
        <f>'Рейтинговая таблица организаций'!AV32</f>
        <v>403</v>
      </c>
      <c r="AU43" s="11">
        <f>'Рейтинговая таблица организаций'!AW32</f>
        <v>406</v>
      </c>
      <c r="AV43" s="11" t="s">
        <v>169</v>
      </c>
      <c r="AW43" s="11">
        <f>'Рейтинговая таблица организаций'!AX32</f>
        <v>404</v>
      </c>
      <c r="AX43" s="11">
        <f>'Рейтинговая таблица организаций'!AY32</f>
        <v>406</v>
      </c>
      <c r="AY43" s="11" t="s">
        <v>170</v>
      </c>
      <c r="AZ43" s="11">
        <f>'Рейтинговая таблица организаций'!AZ32</f>
        <v>403</v>
      </c>
      <c r="BA43" s="11">
        <f>'Рейтинговая таблица организаций'!BA32</f>
        <v>406</v>
      </c>
    </row>
    <row r="44" spans="1:53" ht="15.75" x14ac:dyDescent="0.25">
      <c r="A44" s="8">
        <f>'бланки '!D35</f>
        <v>30</v>
      </c>
      <c r="B44" s="8" t="str">
        <f>'бланки '!C35</f>
        <v>ГБОУ «СОШ №6 г. Карабулак»</v>
      </c>
      <c r="C44" s="8">
        <f>Численность!D33</f>
        <v>367</v>
      </c>
      <c r="D44" s="8">
        <f>Численность!E33</f>
        <v>147</v>
      </c>
      <c r="E44" s="15">
        <f>Численность!F33</f>
        <v>0.40054495912806537</v>
      </c>
      <c r="F44" s="9" t="s">
        <v>159</v>
      </c>
      <c r="G44" s="10">
        <f>'Рейтинговая таблица организаций'!D33</f>
        <v>14</v>
      </c>
      <c r="H44" s="10">
        <f>'Рейтинговая таблица организаций'!E33</f>
        <v>14</v>
      </c>
      <c r="I44" s="9" t="s">
        <v>160</v>
      </c>
      <c r="J44" s="10">
        <f>'Рейтинговая таблица организаций'!F33</f>
        <v>59</v>
      </c>
      <c r="K44" s="10">
        <f>'Рейтинговая таблица организаций'!G33</f>
        <v>59</v>
      </c>
      <c r="L44" s="11" t="str">
        <f>IF('Рейтинговая таблица организаций'!H33&lt;1,"Отсутствуют или не функционируют дистанционные способы взаимодействия",(IF('Рейтинговая таблица организаций'!H33&lt;4,"В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4" s="17">
        <f>'Рейтинговая таблица организаций'!H33</f>
        <v>4</v>
      </c>
      <c r="N44" s="11">
        <f>IF('Рейтинговая таблица организаций'!H33&lt;1,0,(IF('Рейтинговая таблица организаций'!H33&lt;4,30,100)))</f>
        <v>100</v>
      </c>
      <c r="O44" s="11" t="s">
        <v>161</v>
      </c>
      <c r="P44" s="11">
        <f>'Рейтинговая таблица организаций'!I33</f>
        <v>105</v>
      </c>
      <c r="Q44" s="11">
        <f>'Рейтинговая таблица организаций'!J33</f>
        <v>107</v>
      </c>
      <c r="R44" s="11" t="s">
        <v>162</v>
      </c>
      <c r="S44" s="11">
        <f>'Рейтинговая таблица организаций'!K33</f>
        <v>92</v>
      </c>
      <c r="T44" s="11">
        <f>'Рейтинговая таблица организаций'!L33</f>
        <v>95</v>
      </c>
      <c r="U44" s="11" t="str">
        <f>IF('Рейтинговая таблица организаций'!U33&lt;1,"Отсутствуют комфортные условия",(IF('Рейтинговая таблица организаций'!U33&lt;5,"Количество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4" s="17">
        <f>'Рейтинговая таблица организаций'!U33</f>
        <v>5</v>
      </c>
      <c r="W44" s="11">
        <f>IF('Рейтинговая таблица организаций'!U33&lt;1,0,(IF('Рейтинговая таблица организаций'!U33&lt;4,20,100)))</f>
        <v>100</v>
      </c>
      <c r="X44" s="11" t="s">
        <v>163</v>
      </c>
      <c r="Y44" s="11">
        <f>'Рейтинговая таблица организаций'!X33</f>
        <v>141</v>
      </c>
      <c r="Z44" s="11">
        <f>'Рейтинговая таблица организаций'!Y33</f>
        <v>147</v>
      </c>
      <c r="AA44" s="11" t="str">
        <f>IF('Рейтинговая таблица организаций'!AD33&lt;1,"Отсутствуют условия доступности для инвалидов",(IF('Рейтинговая таблица организаций'!AD33&lt;5,"Количество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44" s="16">
        <f>'Рейтинговая таблица организаций'!AD33</f>
        <v>4</v>
      </c>
      <c r="AC44" s="11">
        <f>IF('Рейтинговая таблица организаций'!AD33&lt;1,0,(IF('Рейтинговая таблица организаций'!AD33&lt;5,20,100)))</f>
        <v>20</v>
      </c>
      <c r="AD44" s="11" t="str">
        <f>IF('Рейтинговая таблица организаций'!AE33&lt;1,"Отсутствуют условия доступности, позволяющие инвалидам получать услуги наравне с другими",(IF('Рейтинговая таблица организаций'!AE33&lt;5,"Количество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44" s="17">
        <f>'Рейтинговая таблица организаций'!AE33</f>
        <v>5</v>
      </c>
      <c r="AF44" s="11">
        <f>IF('Рейтинговая таблица организаций'!AE33&lt;1,0,(IF('Рейтинговая таблица организаций'!AE33&lt;5,20,100)))</f>
        <v>100</v>
      </c>
      <c r="AG44" s="11" t="s">
        <v>164</v>
      </c>
      <c r="AH44" s="11">
        <f>'Рейтинговая таблица организаций'!AF33</f>
        <v>30</v>
      </c>
      <c r="AI44" s="11">
        <f>'Рейтинговая таблица организаций'!AG33</f>
        <v>31</v>
      </c>
      <c r="AJ44" s="11" t="s">
        <v>165</v>
      </c>
      <c r="AK44" s="11">
        <f>'Рейтинговая таблица организаций'!AL33</f>
        <v>144</v>
      </c>
      <c r="AL44" s="11">
        <f>'Рейтинговая таблица организаций'!AM33</f>
        <v>147</v>
      </c>
      <c r="AM44" s="11" t="s">
        <v>166</v>
      </c>
      <c r="AN44" s="11">
        <f>'Рейтинговая таблица организаций'!AN33</f>
        <v>145</v>
      </c>
      <c r="AO44" s="11">
        <f>'Рейтинговая таблица организаций'!AO33</f>
        <v>147</v>
      </c>
      <c r="AP44" s="11" t="s">
        <v>167</v>
      </c>
      <c r="AQ44" s="11">
        <f>'Рейтинговая таблица организаций'!AP33</f>
        <v>87</v>
      </c>
      <c r="AR44" s="11">
        <f>'Рейтинговая таблица организаций'!AQ33</f>
        <v>89</v>
      </c>
      <c r="AS44" s="11" t="s">
        <v>168</v>
      </c>
      <c r="AT44" s="11">
        <f>'Рейтинговая таблица организаций'!AV33</f>
        <v>143</v>
      </c>
      <c r="AU44" s="11">
        <f>'Рейтинговая таблица организаций'!AW33</f>
        <v>147</v>
      </c>
      <c r="AV44" s="11" t="s">
        <v>169</v>
      </c>
      <c r="AW44" s="11">
        <f>'Рейтинговая таблица организаций'!AX33</f>
        <v>141</v>
      </c>
      <c r="AX44" s="11">
        <f>'Рейтинговая таблица организаций'!AY33</f>
        <v>147</v>
      </c>
      <c r="AY44" s="11" t="s">
        <v>170</v>
      </c>
      <c r="AZ44" s="11">
        <f>'Рейтинговая таблица организаций'!AZ33</f>
        <v>143</v>
      </c>
      <c r="BA44" s="11">
        <f>'Рейтинговая таблица организаций'!BA33</f>
        <v>147</v>
      </c>
    </row>
    <row r="45" spans="1:53" ht="15.75" x14ac:dyDescent="0.25">
      <c r="A45" s="8">
        <f>'бланки '!D36</f>
        <v>31</v>
      </c>
      <c r="B45" s="8" t="str">
        <f>'бланки '!C36</f>
        <v>ГБОУ «СОШ№7 г. Карабулак»</v>
      </c>
      <c r="C45" s="8">
        <f>Численность!D34</f>
        <v>400</v>
      </c>
      <c r="D45" s="8">
        <f>Численность!E34</f>
        <v>160</v>
      </c>
      <c r="E45" s="15">
        <f>Численность!F34</f>
        <v>0.4</v>
      </c>
      <c r="F45" s="9" t="s">
        <v>159</v>
      </c>
      <c r="G45" s="10">
        <f>'Рейтинговая таблица организаций'!D34</f>
        <v>14</v>
      </c>
      <c r="H45" s="10">
        <f>'Рейтинговая таблица организаций'!E34</f>
        <v>14</v>
      </c>
      <c r="I45" s="9" t="s">
        <v>160</v>
      </c>
      <c r="J45" s="10">
        <f>'Рейтинговая таблица организаций'!F34</f>
        <v>59</v>
      </c>
      <c r="K45" s="10">
        <f>'Рейтинговая таблица организаций'!G34</f>
        <v>59</v>
      </c>
      <c r="L45" s="11" t="str">
        <f>IF('Рейтинговая таблица организаций'!H34&lt;1,"Отсутствуют или не функционируют дистанционные способы взаимодействия",(IF('Рейтинговая таблица организаций'!H34&lt;4,"В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5" s="17">
        <f>'Рейтинговая таблица организаций'!H34</f>
        <v>4</v>
      </c>
      <c r="N45" s="11">
        <f>IF('Рейтинговая таблица организаций'!H34&lt;1,0,(IF('Рейтинговая таблица организаций'!H34&lt;4,30,100)))</f>
        <v>100</v>
      </c>
      <c r="O45" s="11" t="s">
        <v>161</v>
      </c>
      <c r="P45" s="11">
        <f>'Рейтинговая таблица организаций'!I34</f>
        <v>129</v>
      </c>
      <c r="Q45" s="11">
        <f>'Рейтинговая таблица организаций'!J34</f>
        <v>132</v>
      </c>
      <c r="R45" s="11" t="s">
        <v>162</v>
      </c>
      <c r="S45" s="11">
        <f>'Рейтинговая таблица организаций'!K34</f>
        <v>122</v>
      </c>
      <c r="T45" s="11">
        <f>'Рейтинговая таблица организаций'!L34</f>
        <v>129</v>
      </c>
      <c r="U45" s="11" t="str">
        <f>IF('Рейтинговая таблица организаций'!U34&lt;1,"Отсутствуют комфортные условия",(IF('Рейтинговая таблица организаций'!U34&lt;5,"Количество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5" s="17">
        <f>'Рейтинговая таблица организаций'!U34</f>
        <v>5</v>
      </c>
      <c r="W45" s="11">
        <f>IF('Рейтинговая таблица организаций'!U34&lt;1,0,(IF('Рейтинговая таблица организаций'!U34&lt;4,20,100)))</f>
        <v>100</v>
      </c>
      <c r="X45" s="11" t="s">
        <v>163</v>
      </c>
      <c r="Y45" s="11">
        <f>'Рейтинговая таблица организаций'!X34</f>
        <v>147</v>
      </c>
      <c r="Z45" s="11">
        <f>'Рейтинговая таблица организаций'!Y34</f>
        <v>160</v>
      </c>
      <c r="AA45" s="11" t="str">
        <f>IF('Рейтинговая таблица организаций'!AD34&lt;1,"Отсутствуют условия доступности для инвалидов",(IF('Рейтинговая таблица организаций'!AD34&lt;5,"Количество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45" s="16">
        <f>'Рейтинговая таблица организаций'!AD34</f>
        <v>5</v>
      </c>
      <c r="AC45" s="11">
        <f>IF('Рейтинговая таблица организаций'!AD34&lt;1,0,(IF('Рейтинговая таблица организаций'!AD34&lt;5,20,100)))</f>
        <v>100</v>
      </c>
      <c r="AD45" s="11" t="str">
        <f>IF('Рейтинговая таблица организаций'!AE34&lt;1,"Отсутствуют условия доступности, позволяющие инвалидам получать услуги наравне с другими",(IF('Рейтинговая таблица организаций'!AE34&lt;5,"Количество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45" s="17">
        <f>'Рейтинговая таблица организаций'!AE34</f>
        <v>5</v>
      </c>
      <c r="AF45" s="11">
        <f>IF('Рейтинговая таблица организаций'!AE34&lt;1,0,(IF('Рейтинговая таблица организаций'!AE34&lt;5,20,100)))</f>
        <v>100</v>
      </c>
      <c r="AG45" s="11" t="s">
        <v>164</v>
      </c>
      <c r="AH45" s="11">
        <f>'Рейтинговая таблица организаций'!AF34</f>
        <v>66</v>
      </c>
      <c r="AI45" s="11">
        <f>'Рейтинговая таблица организаций'!AG34</f>
        <v>67</v>
      </c>
      <c r="AJ45" s="11" t="s">
        <v>165</v>
      </c>
      <c r="AK45" s="11">
        <f>'Рейтинговая таблица организаций'!AL34</f>
        <v>151</v>
      </c>
      <c r="AL45" s="11">
        <f>'Рейтинговая таблица организаций'!AM34</f>
        <v>160</v>
      </c>
      <c r="AM45" s="11" t="s">
        <v>166</v>
      </c>
      <c r="AN45" s="11">
        <f>'Рейтинговая таблица организаций'!AN34</f>
        <v>150</v>
      </c>
      <c r="AO45" s="11">
        <f>'Рейтинговая таблица организаций'!AO34</f>
        <v>160</v>
      </c>
      <c r="AP45" s="11" t="s">
        <v>167</v>
      </c>
      <c r="AQ45" s="11">
        <f>'Рейтинговая таблица организаций'!AP34</f>
        <v>127</v>
      </c>
      <c r="AR45" s="11">
        <f>'Рейтинговая таблица организаций'!AQ34</f>
        <v>132</v>
      </c>
      <c r="AS45" s="11" t="s">
        <v>168</v>
      </c>
      <c r="AT45" s="11">
        <f>'Рейтинговая таблица организаций'!AV34</f>
        <v>149</v>
      </c>
      <c r="AU45" s="11">
        <f>'Рейтинговая таблица организаций'!AW34</f>
        <v>160</v>
      </c>
      <c r="AV45" s="11" t="s">
        <v>169</v>
      </c>
      <c r="AW45" s="11">
        <f>'Рейтинговая таблица организаций'!AX34</f>
        <v>145</v>
      </c>
      <c r="AX45" s="11">
        <f>'Рейтинговая таблица организаций'!AY34</f>
        <v>160</v>
      </c>
      <c r="AY45" s="11" t="s">
        <v>170</v>
      </c>
      <c r="AZ45" s="11">
        <f>'Рейтинговая таблица организаций'!AZ34</f>
        <v>152</v>
      </c>
      <c r="BA45" s="11">
        <f>'Рейтинговая таблица организаций'!BA34</f>
        <v>160</v>
      </c>
    </row>
    <row r="46" spans="1:53" ht="15.75" x14ac:dyDescent="0.25">
      <c r="A46" s="8">
        <f>'бланки '!D37</f>
        <v>32</v>
      </c>
      <c r="B46" s="8" t="str">
        <f>'бланки '!C37</f>
        <v>ГБДОУ «ДЕТСКИЙ САД Г.СУНЖА «СКАЗОЧНЫЙ»</v>
      </c>
      <c r="C46" s="8">
        <f>Численность!D35</f>
        <v>100</v>
      </c>
      <c r="D46" s="8">
        <f>Численность!E35</f>
        <v>46</v>
      </c>
      <c r="E46" s="15">
        <f>Численность!F35</f>
        <v>0.46</v>
      </c>
      <c r="F46" s="9" t="s">
        <v>159</v>
      </c>
      <c r="G46" s="10">
        <f>'Рейтинговая таблица организаций'!D35</f>
        <v>10</v>
      </c>
      <c r="H46" s="10">
        <f>'Рейтинговая таблица организаций'!E35</f>
        <v>10</v>
      </c>
      <c r="I46" s="9" t="s">
        <v>160</v>
      </c>
      <c r="J46" s="10">
        <f>'Рейтинговая таблица организаций'!F35</f>
        <v>48</v>
      </c>
      <c r="K46" s="10">
        <f>'Рейтинговая таблица организаций'!G35</f>
        <v>48</v>
      </c>
      <c r="L46" s="11" t="str">
        <f>IF('Рейтинговая таблица организаций'!H35&lt;1,"Отсутствуют или не функционируют дистанционные способы взаимодействия",(IF('Рейтинговая таблица организаций'!H35&lt;4,"В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6" s="17">
        <f>'Рейтинговая таблица организаций'!H35</f>
        <v>4</v>
      </c>
      <c r="N46" s="11">
        <f>IF('Рейтинговая таблица организаций'!H35&lt;1,0,(IF('Рейтинговая таблица организаций'!H35&lt;4,30,100)))</f>
        <v>100</v>
      </c>
      <c r="O46" s="11" t="s">
        <v>161</v>
      </c>
      <c r="P46" s="11">
        <f>'Рейтинговая таблица организаций'!I35</f>
        <v>32</v>
      </c>
      <c r="Q46" s="11">
        <f>'Рейтинговая таблица организаций'!J35</f>
        <v>32</v>
      </c>
      <c r="R46" s="11" t="s">
        <v>162</v>
      </c>
      <c r="S46" s="11">
        <f>'Рейтинговая таблица организаций'!K35</f>
        <v>23</v>
      </c>
      <c r="T46" s="11">
        <f>'Рейтинговая таблица организаций'!L35</f>
        <v>25</v>
      </c>
      <c r="U46" s="11" t="str">
        <f>IF('Рейтинговая таблица организаций'!U35&lt;1,"Отсутствуют комфортные условия",(IF('Рейтинговая таблица организаций'!U35&lt;5,"Количество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6" s="17">
        <f>'Рейтинговая таблица организаций'!U35</f>
        <v>5</v>
      </c>
      <c r="W46" s="11">
        <f>IF('Рейтинговая таблица организаций'!U35&lt;1,0,(IF('Рейтинговая таблица организаций'!U35&lt;4,20,100)))</f>
        <v>100</v>
      </c>
      <c r="X46" s="11" t="s">
        <v>163</v>
      </c>
      <c r="Y46" s="11">
        <f>'Рейтинговая таблица организаций'!X35</f>
        <v>43</v>
      </c>
      <c r="Z46" s="11">
        <f>'Рейтинговая таблица организаций'!Y35</f>
        <v>46</v>
      </c>
      <c r="AA46" s="11" t="str">
        <f>IF('Рейтинговая таблица организаций'!AD35&lt;1,"Отсутствуют условия доступности для инвалидов",(IF('Рейтинговая таблица организаций'!AD35&lt;5,"Количество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46" s="16">
        <f>'Рейтинговая таблица организаций'!AD35</f>
        <v>3</v>
      </c>
      <c r="AC46" s="11">
        <f>IF('Рейтинговая таблица организаций'!AD35&lt;1,0,(IF('Рейтинговая таблица организаций'!AD35&lt;5,20,100)))</f>
        <v>20</v>
      </c>
      <c r="AD46" s="11" t="str">
        <f>IF('Рейтинговая таблица организаций'!AE35&lt;1,"Отсутствуют условия доступности, позволяющие инвалидам получать услуги наравне с другими",(IF('Рейтинговая таблица организаций'!AE35&lt;5,"Количество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46" s="17">
        <f>'Рейтинговая таблица организаций'!AE35</f>
        <v>5</v>
      </c>
      <c r="AF46" s="11">
        <f>IF('Рейтинговая таблица организаций'!AE35&lt;1,0,(IF('Рейтинговая таблица организаций'!AE35&lt;5,20,100)))</f>
        <v>100</v>
      </c>
      <c r="AG46" s="11" t="s">
        <v>164</v>
      </c>
      <c r="AH46" s="11">
        <f>'Рейтинговая таблица организаций'!AF35</f>
        <v>3</v>
      </c>
      <c r="AI46" s="11">
        <f>'Рейтинговая таблица организаций'!AG35</f>
        <v>3</v>
      </c>
      <c r="AJ46" s="11" t="s">
        <v>165</v>
      </c>
      <c r="AK46" s="11">
        <f>'Рейтинговая таблица организаций'!AL35</f>
        <v>45</v>
      </c>
      <c r="AL46" s="11">
        <f>'Рейтинговая таблица организаций'!AM35</f>
        <v>46</v>
      </c>
      <c r="AM46" s="11" t="s">
        <v>166</v>
      </c>
      <c r="AN46" s="11">
        <f>'Рейтинговая таблица организаций'!AN35</f>
        <v>45</v>
      </c>
      <c r="AO46" s="11">
        <f>'Рейтинговая таблица организаций'!AO35</f>
        <v>46</v>
      </c>
      <c r="AP46" s="11" t="s">
        <v>167</v>
      </c>
      <c r="AQ46" s="11">
        <f>'Рейтинговая таблица организаций'!AP35</f>
        <v>28</v>
      </c>
      <c r="AR46" s="11">
        <f>'Рейтинговая таблица организаций'!AQ35</f>
        <v>28</v>
      </c>
      <c r="AS46" s="11" t="s">
        <v>168</v>
      </c>
      <c r="AT46" s="11">
        <f>'Рейтинговая таблица организаций'!AV35</f>
        <v>44</v>
      </c>
      <c r="AU46" s="11">
        <f>'Рейтинговая таблица организаций'!AW35</f>
        <v>46</v>
      </c>
      <c r="AV46" s="11" t="s">
        <v>169</v>
      </c>
      <c r="AW46" s="11">
        <f>'Рейтинговая таблица организаций'!AX35</f>
        <v>45</v>
      </c>
      <c r="AX46" s="11">
        <f>'Рейтинговая таблица организаций'!AY35</f>
        <v>46</v>
      </c>
      <c r="AY46" s="11" t="s">
        <v>170</v>
      </c>
      <c r="AZ46" s="11">
        <f>'Рейтинговая таблица организаций'!AZ35</f>
        <v>46</v>
      </c>
      <c r="BA46" s="11">
        <f>'Рейтинговая таблица организаций'!BA35</f>
        <v>46</v>
      </c>
    </row>
    <row r="47" spans="1:53" ht="15.75" x14ac:dyDescent="0.25">
      <c r="A47" s="8">
        <f>'бланки '!D38</f>
        <v>33</v>
      </c>
      <c r="B47" s="8" t="str">
        <f>'бланки '!C38</f>
        <v>ГБДОУ «ДЕТСКИЙ САД - ЯСЛИ С. П. АЛХАСТЫ «СОЛНЫШКО»</v>
      </c>
      <c r="C47" s="8">
        <f>Численность!D36</f>
        <v>95</v>
      </c>
      <c r="D47" s="8">
        <f>Численность!E36</f>
        <v>38</v>
      </c>
      <c r="E47" s="15">
        <f>Численность!F36</f>
        <v>0.4</v>
      </c>
      <c r="F47" s="9" t="s">
        <v>159</v>
      </c>
      <c r="G47" s="10">
        <f>'Рейтинговая таблица организаций'!D36</f>
        <v>10</v>
      </c>
      <c r="H47" s="10">
        <f>'Рейтинговая таблица организаций'!E36</f>
        <v>10</v>
      </c>
      <c r="I47" s="9" t="s">
        <v>160</v>
      </c>
      <c r="J47" s="10">
        <f>'Рейтинговая таблица организаций'!F36</f>
        <v>48</v>
      </c>
      <c r="K47" s="10">
        <f>'Рейтинговая таблица организаций'!G36</f>
        <v>48</v>
      </c>
      <c r="L47" s="11" t="str">
        <f>IF('Рейтинговая таблица организаций'!H36&lt;1,"Отсутствуют или не функционируют дистанционные способы взаимодействия",(IF('Рейтинговая таблица организаций'!H36&lt;4,"В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7" s="17">
        <f>'Рейтинговая таблица организаций'!H36</f>
        <v>4</v>
      </c>
      <c r="N47" s="11">
        <f>IF('Рейтинговая таблица организаций'!H36&lt;1,0,(IF('Рейтинговая таблица организаций'!H36&lt;4,30,100)))</f>
        <v>100</v>
      </c>
      <c r="O47" s="11" t="s">
        <v>161</v>
      </c>
      <c r="P47" s="11">
        <f>'Рейтинговая таблица организаций'!I36</f>
        <v>36</v>
      </c>
      <c r="Q47" s="11">
        <f>'Рейтинговая таблица организаций'!J36</f>
        <v>36</v>
      </c>
      <c r="R47" s="11" t="s">
        <v>162</v>
      </c>
      <c r="S47" s="11">
        <f>'Рейтинговая таблица организаций'!K36</f>
        <v>27</v>
      </c>
      <c r="T47" s="11">
        <f>'Рейтинговая таблица организаций'!L36</f>
        <v>27</v>
      </c>
      <c r="U47" s="11" t="str">
        <f>IF('Рейтинговая таблица организаций'!U36&lt;1,"Отсутствуют комфортные условия",(IF('Рейтинговая таблица организаций'!U36&lt;5,"Количество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7" s="17">
        <f>'Рейтинговая таблица организаций'!U36</f>
        <v>5</v>
      </c>
      <c r="W47" s="11">
        <f>IF('Рейтинговая таблица организаций'!U36&lt;1,0,(IF('Рейтинговая таблица организаций'!U36&lt;4,20,100)))</f>
        <v>100</v>
      </c>
      <c r="X47" s="11" t="s">
        <v>163</v>
      </c>
      <c r="Y47" s="11">
        <f>'Рейтинговая таблица организаций'!X36</f>
        <v>38</v>
      </c>
      <c r="Z47" s="11">
        <f>'Рейтинговая таблица организаций'!Y36</f>
        <v>38</v>
      </c>
      <c r="AA47" s="11" t="str">
        <f>IF('Рейтинговая таблица организаций'!AD36&lt;1,"Отсутствуют условия доступности для инвалидов",(IF('Рейтинговая таблица организаций'!AD36&lt;5,"Количество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47" s="16">
        <f>'Рейтинговая таблица организаций'!AD36</f>
        <v>1</v>
      </c>
      <c r="AC47" s="11">
        <f>IF('Рейтинговая таблица организаций'!AD36&lt;1,0,(IF('Рейтинговая таблица организаций'!AD36&lt;5,20,100)))</f>
        <v>20</v>
      </c>
      <c r="AD47" s="11" t="str">
        <f>IF('Рейтинговая таблица организаций'!AE36&lt;1,"Отсутствуют условия доступности, позволяющие инвалидам получать услуги наравне с другими",(IF('Рейтинговая таблица организаций'!AE36&lt;5,"Количество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47" s="17">
        <f>'Рейтинговая таблица организаций'!AE36</f>
        <v>5</v>
      </c>
      <c r="AF47" s="11">
        <f>IF('Рейтинговая таблица организаций'!AE36&lt;1,0,(IF('Рейтинговая таблица организаций'!AE36&lt;5,20,100)))</f>
        <v>100</v>
      </c>
      <c r="AG47" s="11" t="s">
        <v>164</v>
      </c>
      <c r="AH47" s="11">
        <f>'Рейтинговая таблица организаций'!AF36</f>
        <v>1</v>
      </c>
      <c r="AI47" s="11">
        <f>'Рейтинговая таблица организаций'!AG36</f>
        <v>1</v>
      </c>
      <c r="AJ47" s="11" t="s">
        <v>165</v>
      </c>
      <c r="AK47" s="11">
        <f>'Рейтинговая таблица организаций'!AL36</f>
        <v>38</v>
      </c>
      <c r="AL47" s="11">
        <f>'Рейтинговая таблица организаций'!AM36</f>
        <v>38</v>
      </c>
      <c r="AM47" s="11" t="s">
        <v>166</v>
      </c>
      <c r="AN47" s="11">
        <f>'Рейтинговая таблица организаций'!AN36</f>
        <v>38</v>
      </c>
      <c r="AO47" s="11">
        <f>'Рейтинговая таблица организаций'!AO36</f>
        <v>38</v>
      </c>
      <c r="AP47" s="11" t="s">
        <v>167</v>
      </c>
      <c r="AQ47" s="11">
        <f>'Рейтинговая таблица организаций'!AP36</f>
        <v>28</v>
      </c>
      <c r="AR47" s="11">
        <f>'Рейтинговая таблица организаций'!AQ36</f>
        <v>28</v>
      </c>
      <c r="AS47" s="11" t="s">
        <v>168</v>
      </c>
      <c r="AT47" s="11">
        <f>'Рейтинговая таблица организаций'!AV36</f>
        <v>38</v>
      </c>
      <c r="AU47" s="11">
        <f>'Рейтинговая таблица организаций'!AW36</f>
        <v>38</v>
      </c>
      <c r="AV47" s="11" t="s">
        <v>169</v>
      </c>
      <c r="AW47" s="11">
        <f>'Рейтинговая таблица организаций'!AX36</f>
        <v>38</v>
      </c>
      <c r="AX47" s="11">
        <f>'Рейтинговая таблица организаций'!AY36</f>
        <v>38</v>
      </c>
      <c r="AY47" s="11" t="s">
        <v>170</v>
      </c>
      <c r="AZ47" s="11">
        <f>'Рейтинговая таблица организаций'!AZ36</f>
        <v>38</v>
      </c>
      <c r="BA47" s="11">
        <f>'Рейтинговая таблица организаций'!BA36</f>
        <v>38</v>
      </c>
    </row>
    <row r="48" spans="1:53" ht="15.75" x14ac:dyDescent="0.25">
      <c r="A48" s="8">
        <f>'бланки '!D39</f>
        <v>34</v>
      </c>
      <c r="B48" s="8" t="str">
        <f>'бланки '!C39</f>
        <v>ГБДОУ «ДЕТСКИЙ САД-ЯСЛИ №2 С.П.ТРОИЦКОЕ «АЬРЗИ-К1ОРИГ»</v>
      </c>
      <c r="C48" s="8">
        <f>Численность!D37</f>
        <v>200</v>
      </c>
      <c r="D48" s="8">
        <f>Численность!E37</f>
        <v>80</v>
      </c>
      <c r="E48" s="15">
        <f>Численность!F37</f>
        <v>0.4</v>
      </c>
      <c r="F48" s="9" t="s">
        <v>159</v>
      </c>
      <c r="G48" s="10">
        <f>'Рейтинговая таблица организаций'!D37</f>
        <v>10</v>
      </c>
      <c r="H48" s="10">
        <f>'Рейтинговая таблица организаций'!E37</f>
        <v>10</v>
      </c>
      <c r="I48" s="9" t="s">
        <v>160</v>
      </c>
      <c r="J48" s="10">
        <f>'Рейтинговая таблица организаций'!F37</f>
        <v>48</v>
      </c>
      <c r="K48" s="10">
        <f>'Рейтинговая таблица организаций'!G37</f>
        <v>48</v>
      </c>
      <c r="L48" s="11" t="str">
        <f>IF('Рейтинговая таблица организаций'!H37&lt;1,"Отсутствуют или не функционируют дистанционные способы взаимодействия",(IF('Рейтинговая таблица организаций'!H37&lt;4,"В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8" s="17">
        <f>'Рейтинговая таблица организаций'!H37</f>
        <v>4</v>
      </c>
      <c r="N48" s="11">
        <f>IF('Рейтинговая таблица организаций'!H37&lt;1,0,(IF('Рейтинговая таблица организаций'!H37&lt;4,30,100)))</f>
        <v>100</v>
      </c>
      <c r="O48" s="11" t="s">
        <v>161</v>
      </c>
      <c r="P48" s="11">
        <f>'Рейтинговая таблица организаций'!I37</f>
        <v>60</v>
      </c>
      <c r="Q48" s="11">
        <f>'Рейтинговая таблица организаций'!J37</f>
        <v>61</v>
      </c>
      <c r="R48" s="11" t="s">
        <v>162</v>
      </c>
      <c r="S48" s="11">
        <f>'Рейтинговая таблица организаций'!K37</f>
        <v>45</v>
      </c>
      <c r="T48" s="11">
        <f>'Рейтинговая таблица организаций'!L37</f>
        <v>46</v>
      </c>
      <c r="U48" s="11" t="str">
        <f>IF('Рейтинговая таблица организаций'!U37&lt;1,"Отсутствуют комфортные условия",(IF('Рейтинговая таблица организаций'!U37&lt;5,"Количество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8" s="17">
        <f>'Рейтинговая таблица организаций'!U37</f>
        <v>5</v>
      </c>
      <c r="W48" s="11">
        <f>IF('Рейтинговая таблица организаций'!U37&lt;1,0,(IF('Рейтинговая таблица организаций'!U37&lt;4,20,100)))</f>
        <v>100</v>
      </c>
      <c r="X48" s="11" t="s">
        <v>163</v>
      </c>
      <c r="Y48" s="11">
        <f>'Рейтинговая таблица организаций'!X37</f>
        <v>76</v>
      </c>
      <c r="Z48" s="11">
        <f>'Рейтинговая таблица организаций'!Y37</f>
        <v>80</v>
      </c>
      <c r="AA48" s="11" t="str">
        <f>IF('Рейтинговая таблица организаций'!AD37&lt;1,"Отсутствуют условия доступности для инвалидов",(IF('Рейтинговая таблица организаций'!AD37&lt;5,"Количество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48" s="16">
        <f>'Рейтинговая таблица организаций'!AD37</f>
        <v>5</v>
      </c>
      <c r="AC48" s="11">
        <f>IF('Рейтинговая таблица организаций'!AD37&lt;1,0,(IF('Рейтинговая таблица организаций'!AD37&lt;5,20,100)))</f>
        <v>100</v>
      </c>
      <c r="AD48" s="11" t="str">
        <f>IF('Рейтинговая таблица организаций'!AE37&lt;1,"Отсутствуют условия доступности, позволяющие инвалидам получать услуги наравне с другими",(IF('Рейтинговая таблица организаций'!AE37&lt;5,"Количество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48" s="17">
        <f>'Рейтинговая таблица организаций'!AE37</f>
        <v>5</v>
      </c>
      <c r="AF48" s="11">
        <f>IF('Рейтинговая таблица организаций'!AE37&lt;1,0,(IF('Рейтинговая таблица организаций'!AE37&lt;5,20,100)))</f>
        <v>100</v>
      </c>
      <c r="AG48" s="11" t="s">
        <v>164</v>
      </c>
      <c r="AH48" s="11">
        <f>'Рейтинговая таблица организаций'!AF37</f>
        <v>3</v>
      </c>
      <c r="AI48" s="11">
        <f>'Рейтинговая таблица организаций'!AG37</f>
        <v>3</v>
      </c>
      <c r="AJ48" s="11" t="s">
        <v>165</v>
      </c>
      <c r="AK48" s="11">
        <f>'Рейтинговая таблица организаций'!AL37</f>
        <v>76</v>
      </c>
      <c r="AL48" s="11">
        <f>'Рейтинговая таблица организаций'!AM37</f>
        <v>80</v>
      </c>
      <c r="AM48" s="11" t="s">
        <v>166</v>
      </c>
      <c r="AN48" s="11">
        <f>'Рейтинговая таблица организаций'!AN37</f>
        <v>77</v>
      </c>
      <c r="AO48" s="11">
        <f>'Рейтинговая таблица организаций'!AO37</f>
        <v>80</v>
      </c>
      <c r="AP48" s="11" t="s">
        <v>167</v>
      </c>
      <c r="AQ48" s="11">
        <f>'Рейтинговая таблица организаций'!AP37</f>
        <v>47</v>
      </c>
      <c r="AR48" s="11">
        <f>'Рейтинговая таблица организаций'!AQ37</f>
        <v>47</v>
      </c>
      <c r="AS48" s="11" t="s">
        <v>168</v>
      </c>
      <c r="AT48" s="11">
        <f>'Рейтинговая таблица организаций'!AV37</f>
        <v>79</v>
      </c>
      <c r="AU48" s="11">
        <f>'Рейтинговая таблица организаций'!AW37</f>
        <v>80</v>
      </c>
      <c r="AV48" s="11" t="s">
        <v>169</v>
      </c>
      <c r="AW48" s="11">
        <f>'Рейтинговая таблица организаций'!AX37</f>
        <v>78</v>
      </c>
      <c r="AX48" s="11">
        <f>'Рейтинговая таблица организаций'!AY37</f>
        <v>80</v>
      </c>
      <c r="AY48" s="11" t="s">
        <v>170</v>
      </c>
      <c r="AZ48" s="11">
        <f>'Рейтинговая таблица организаций'!AZ37</f>
        <v>79</v>
      </c>
      <c r="BA48" s="11">
        <f>'Рейтинговая таблица организаций'!BA37</f>
        <v>80</v>
      </c>
    </row>
    <row r="49" spans="1:53" ht="15.75" x14ac:dyDescent="0.25">
      <c r="A49" s="8">
        <f>'бланки '!D40</f>
        <v>35</v>
      </c>
      <c r="B49" s="8" t="str">
        <f>'бланки '!C40</f>
        <v>ГБДОУ «ДЕТСКИЙ САД №1 С.П.ТРОИЦКОЕ «ДЮЙМОВОЧКА»</v>
      </c>
      <c r="C49" s="8">
        <f>Численность!D38</f>
        <v>230</v>
      </c>
      <c r="D49" s="8">
        <f>Численность!E38</f>
        <v>92</v>
      </c>
      <c r="E49" s="15">
        <f>Численность!F38</f>
        <v>0.4</v>
      </c>
      <c r="F49" s="9" t="s">
        <v>159</v>
      </c>
      <c r="G49" s="10">
        <f>'Рейтинговая таблица организаций'!D38</f>
        <v>10</v>
      </c>
      <c r="H49" s="10">
        <f>'Рейтинговая таблица организаций'!E38</f>
        <v>10</v>
      </c>
      <c r="I49" s="9" t="s">
        <v>160</v>
      </c>
      <c r="J49" s="10">
        <f>'Рейтинговая таблица организаций'!F38</f>
        <v>48</v>
      </c>
      <c r="K49" s="10">
        <f>'Рейтинговая таблица организаций'!G38</f>
        <v>48</v>
      </c>
      <c r="L49" s="11" t="str">
        <f>IF('Рейтинговая таблица организаций'!H38&lt;1,"Отсутствуют или не функционируют дистанционные способы взаимодействия",(IF('Рейтинговая таблица организаций'!H38&lt;4,"В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9" s="17">
        <f>'Рейтинговая таблица организаций'!H38</f>
        <v>4</v>
      </c>
      <c r="N49" s="11">
        <f>IF('Рейтинговая таблица организаций'!H38&lt;1,0,(IF('Рейтинговая таблица организаций'!H38&lt;4,30,100)))</f>
        <v>100</v>
      </c>
      <c r="O49" s="11" t="s">
        <v>161</v>
      </c>
      <c r="P49" s="11">
        <f>'Рейтинговая таблица организаций'!I38</f>
        <v>83</v>
      </c>
      <c r="Q49" s="11">
        <f>'Рейтинговая таблица организаций'!J38</f>
        <v>84</v>
      </c>
      <c r="R49" s="11" t="s">
        <v>162</v>
      </c>
      <c r="S49" s="11">
        <f>'Рейтинговая таблица организаций'!K38</f>
        <v>83</v>
      </c>
      <c r="T49" s="11">
        <f>'Рейтинговая таблица организаций'!L38</f>
        <v>84</v>
      </c>
      <c r="U49" s="11" t="str">
        <f>IF('Рейтинговая таблица организаций'!U38&lt;1,"Отсутствуют комфортные условия",(IF('Рейтинговая таблица организаций'!U38&lt;5,"Количество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49" s="17">
        <f>'Рейтинговая таблица организаций'!U38</f>
        <v>5</v>
      </c>
      <c r="W49" s="11">
        <f>IF('Рейтинговая таблица организаций'!U38&lt;1,0,(IF('Рейтинговая таблица организаций'!U38&lt;4,20,100)))</f>
        <v>100</v>
      </c>
      <c r="X49" s="11" t="s">
        <v>163</v>
      </c>
      <c r="Y49" s="11">
        <f>'Рейтинговая таблица организаций'!X38</f>
        <v>91</v>
      </c>
      <c r="Z49" s="11">
        <f>'Рейтинговая таблица организаций'!Y38</f>
        <v>92</v>
      </c>
      <c r="AA49" s="11" t="str">
        <f>IF('Рейтинговая таблица организаций'!AD38&lt;1,"Отсутствуют условия доступности для инвалидов",(IF('Рейтинговая таблица организаций'!AD38&lt;5,"Количество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49" s="16">
        <f>'Рейтинговая таблица организаций'!AD38</f>
        <v>3</v>
      </c>
      <c r="AC49" s="11">
        <f>IF('Рейтинговая таблица организаций'!AD38&lt;1,0,(IF('Рейтинговая таблица организаций'!AD38&lt;5,20,100)))</f>
        <v>20</v>
      </c>
      <c r="AD49" s="11" t="str">
        <f>IF('Рейтинговая таблица организаций'!AE38&lt;1,"Отсутствуют условия доступности, позволяющие инвалидам получать услуги наравне с другими",(IF('Рейтинговая таблица организаций'!AE38&lt;5,"Количество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9" s="17">
        <f>'Рейтинговая таблица организаций'!AE38</f>
        <v>3</v>
      </c>
      <c r="AF49" s="11">
        <f>IF('Рейтинговая таблица организаций'!AE38&lt;1,0,(IF('Рейтинговая таблица организаций'!AE38&lt;5,20,100)))</f>
        <v>20</v>
      </c>
      <c r="AG49" s="11" t="s">
        <v>164</v>
      </c>
      <c r="AH49" s="11">
        <f>'Рейтинговая таблица организаций'!AF38</f>
        <v>2</v>
      </c>
      <c r="AI49" s="11">
        <f>'Рейтинговая таблица организаций'!AG38</f>
        <v>2</v>
      </c>
      <c r="AJ49" s="11" t="s">
        <v>165</v>
      </c>
      <c r="AK49" s="11">
        <f>'Рейтинговая таблица организаций'!AL38</f>
        <v>92</v>
      </c>
      <c r="AL49" s="11">
        <f>'Рейтинговая таблица организаций'!AM38</f>
        <v>92</v>
      </c>
      <c r="AM49" s="11" t="s">
        <v>166</v>
      </c>
      <c r="AN49" s="11">
        <f>'Рейтинговая таблица организаций'!AN38</f>
        <v>91</v>
      </c>
      <c r="AO49" s="11">
        <f>'Рейтинговая таблица организаций'!AO38</f>
        <v>92</v>
      </c>
      <c r="AP49" s="11" t="s">
        <v>167</v>
      </c>
      <c r="AQ49" s="11">
        <f>'Рейтинговая таблица организаций'!AP38</f>
        <v>78</v>
      </c>
      <c r="AR49" s="11">
        <f>'Рейтинговая таблица организаций'!AQ38</f>
        <v>79</v>
      </c>
      <c r="AS49" s="11" t="s">
        <v>168</v>
      </c>
      <c r="AT49" s="11">
        <f>'Рейтинговая таблица организаций'!AV38</f>
        <v>91</v>
      </c>
      <c r="AU49" s="11">
        <f>'Рейтинговая таблица организаций'!AW38</f>
        <v>92</v>
      </c>
      <c r="AV49" s="11" t="s">
        <v>169</v>
      </c>
      <c r="AW49" s="11">
        <f>'Рейтинговая таблица организаций'!AX38</f>
        <v>91</v>
      </c>
      <c r="AX49" s="11">
        <f>'Рейтинговая таблица организаций'!AY38</f>
        <v>92</v>
      </c>
      <c r="AY49" s="11" t="s">
        <v>170</v>
      </c>
      <c r="AZ49" s="11">
        <f>'Рейтинговая таблица организаций'!AZ38</f>
        <v>92</v>
      </c>
      <c r="BA49" s="11">
        <f>'Рейтинговая таблица организаций'!BA38</f>
        <v>92</v>
      </c>
    </row>
    <row r="50" spans="1:53" ht="15.75" x14ac:dyDescent="0.25">
      <c r="A50" s="8">
        <f>'бланки '!D41</f>
        <v>36</v>
      </c>
      <c r="B50" s="8" t="str">
        <f>'бланки '!C41</f>
        <v>ГБДОУ ДЕТСКИЙ САД-ЯСЛИ С.П.НЕСТЕРОВСКОЕ «РАДУГА»</v>
      </c>
      <c r="C50" s="8">
        <f>Численность!D39</f>
        <v>210</v>
      </c>
      <c r="D50" s="8">
        <f>Численность!E39</f>
        <v>84</v>
      </c>
      <c r="E50" s="15">
        <f>Численность!F39</f>
        <v>0.4</v>
      </c>
      <c r="F50" s="9" t="s">
        <v>159</v>
      </c>
      <c r="G50" s="10">
        <f>'Рейтинговая таблица организаций'!D39</f>
        <v>10</v>
      </c>
      <c r="H50" s="10">
        <f>'Рейтинговая таблица организаций'!E39</f>
        <v>10</v>
      </c>
      <c r="I50" s="9" t="s">
        <v>160</v>
      </c>
      <c r="J50" s="10">
        <f>'Рейтинговая таблица организаций'!F39</f>
        <v>48</v>
      </c>
      <c r="K50" s="10">
        <f>'Рейтинговая таблица организаций'!G39</f>
        <v>48</v>
      </c>
      <c r="L50" s="11" t="str">
        <f>IF('Рейтинговая таблица организаций'!H39&lt;1,"Отсутствуют или не функционируют дистанционные способы взаимодействия",(IF('Рейтинговая таблица организаций'!H39&lt;4,"В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0" s="17">
        <f>'Рейтинговая таблица организаций'!H39</f>
        <v>4</v>
      </c>
      <c r="N50" s="11">
        <f>IF('Рейтинговая таблица организаций'!H39&lt;1,0,(IF('Рейтинговая таблица организаций'!H39&lt;4,30,100)))</f>
        <v>100</v>
      </c>
      <c r="O50" s="11" t="s">
        <v>161</v>
      </c>
      <c r="P50" s="11">
        <f>'Рейтинговая таблица организаций'!I39</f>
        <v>70</v>
      </c>
      <c r="Q50" s="11">
        <f>'Рейтинговая таблица организаций'!J39</f>
        <v>70</v>
      </c>
      <c r="R50" s="11" t="s">
        <v>162</v>
      </c>
      <c r="S50" s="11">
        <f>'Рейтинговая таблица организаций'!K39</f>
        <v>72</v>
      </c>
      <c r="T50" s="11">
        <f>'Рейтинговая таблица организаций'!L39</f>
        <v>73</v>
      </c>
      <c r="U50" s="11" t="str">
        <f>IF('Рейтинговая таблица организаций'!U39&lt;1,"Отсутствуют комфортные условия",(IF('Рейтинговая таблица организаций'!U39&lt;5,"Количество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0" s="17">
        <f>'Рейтинговая таблица организаций'!U39</f>
        <v>5</v>
      </c>
      <c r="W50" s="11">
        <f>IF('Рейтинговая таблица организаций'!U39&lt;1,0,(IF('Рейтинговая таблица организаций'!U39&lt;4,20,100)))</f>
        <v>100</v>
      </c>
      <c r="X50" s="11" t="s">
        <v>163</v>
      </c>
      <c r="Y50" s="11">
        <f>'Рейтинговая таблица организаций'!X39</f>
        <v>80</v>
      </c>
      <c r="Z50" s="11">
        <f>'Рейтинговая таблица организаций'!Y39</f>
        <v>84</v>
      </c>
      <c r="AA50" s="11" t="str">
        <f>IF('Рейтинговая таблица организаций'!AD39&lt;1,"Отсутствуют условия доступности для инвалидов",(IF('Рейтинговая таблица организаций'!AD39&lt;5,"Количество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0" s="16">
        <f>'Рейтинговая таблица организаций'!AD39</f>
        <v>4</v>
      </c>
      <c r="AC50" s="11">
        <f>IF('Рейтинговая таблица организаций'!AD39&lt;1,0,(IF('Рейтинговая таблица организаций'!AD39&lt;5,20,100)))</f>
        <v>20</v>
      </c>
      <c r="AD50" s="11" t="str">
        <f>IF('Рейтинговая таблица организаций'!AE39&lt;1,"Отсутствуют условия доступности, позволяющие инвалидам получать услуги наравне с другими",(IF('Рейтинговая таблица организаций'!AE39&lt;5,"Количество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0" s="17">
        <f>'Рейтинговая таблица организаций'!AE39</f>
        <v>3</v>
      </c>
      <c r="AF50" s="11">
        <f>IF('Рейтинговая таблица организаций'!AE39&lt;1,0,(IF('Рейтинговая таблица организаций'!AE39&lt;5,20,100)))</f>
        <v>20</v>
      </c>
      <c r="AG50" s="11" t="s">
        <v>164</v>
      </c>
      <c r="AH50" s="11">
        <f>'Рейтинговая таблица организаций'!AF39</f>
        <v>5</v>
      </c>
      <c r="AI50" s="11">
        <f>'Рейтинговая таблица организаций'!AG39</f>
        <v>5</v>
      </c>
      <c r="AJ50" s="11" t="s">
        <v>165</v>
      </c>
      <c r="AK50" s="11">
        <f>'Рейтинговая таблица организаций'!AL39</f>
        <v>81</v>
      </c>
      <c r="AL50" s="11">
        <f>'Рейтинговая таблица организаций'!AM39</f>
        <v>84</v>
      </c>
      <c r="AM50" s="11" t="s">
        <v>166</v>
      </c>
      <c r="AN50" s="11">
        <f>'Рейтинговая таблица организаций'!AN39</f>
        <v>83</v>
      </c>
      <c r="AO50" s="11">
        <f>'Рейтинговая таблица организаций'!AO39</f>
        <v>84</v>
      </c>
      <c r="AP50" s="11" t="s">
        <v>167</v>
      </c>
      <c r="AQ50" s="11">
        <f>'Рейтинговая таблица организаций'!AP39</f>
        <v>69</v>
      </c>
      <c r="AR50" s="11">
        <f>'Рейтинговая таблица организаций'!AQ39</f>
        <v>69</v>
      </c>
      <c r="AS50" s="11" t="s">
        <v>168</v>
      </c>
      <c r="AT50" s="11">
        <f>'Рейтинговая таблица организаций'!AV39</f>
        <v>82</v>
      </c>
      <c r="AU50" s="11">
        <f>'Рейтинговая таблица организаций'!AW39</f>
        <v>84</v>
      </c>
      <c r="AV50" s="11" t="s">
        <v>169</v>
      </c>
      <c r="AW50" s="11">
        <f>'Рейтинговая таблица организаций'!AX39</f>
        <v>81</v>
      </c>
      <c r="AX50" s="11">
        <f>'Рейтинговая таблица организаций'!AY39</f>
        <v>84</v>
      </c>
      <c r="AY50" s="11" t="s">
        <v>170</v>
      </c>
      <c r="AZ50" s="11">
        <f>'Рейтинговая таблица организаций'!AZ39</f>
        <v>82</v>
      </c>
      <c r="BA50" s="11">
        <f>'Рейтинговая таблица организаций'!BA39</f>
        <v>84</v>
      </c>
    </row>
    <row r="51" spans="1:53" ht="15.75" x14ac:dyDescent="0.25">
      <c r="A51" s="8">
        <f>'бланки '!D42</f>
        <v>37</v>
      </c>
      <c r="B51" s="8" t="str">
        <f>'бланки '!C42</f>
        <v>ГБДОУ «ДЕТСКИЙ САД №4 с.п. Троицкое «Изумрудный город»</v>
      </c>
      <c r="C51" s="8">
        <f>Численность!D40</f>
        <v>250</v>
      </c>
      <c r="D51" s="8">
        <f>Численность!E40</f>
        <v>100</v>
      </c>
      <c r="E51" s="15">
        <f>Численность!F40</f>
        <v>0.4</v>
      </c>
      <c r="F51" s="9" t="s">
        <v>159</v>
      </c>
      <c r="G51" s="10">
        <f>'Рейтинговая таблица организаций'!D40</f>
        <v>10</v>
      </c>
      <c r="H51" s="10">
        <f>'Рейтинговая таблица организаций'!E40</f>
        <v>10</v>
      </c>
      <c r="I51" s="9" t="s">
        <v>160</v>
      </c>
      <c r="J51" s="10">
        <f>'Рейтинговая таблица организаций'!F40</f>
        <v>48</v>
      </c>
      <c r="K51" s="10">
        <f>'Рейтинговая таблица организаций'!G40</f>
        <v>48</v>
      </c>
      <c r="L51" s="11" t="str">
        <f>IF('Рейтинговая таблица организаций'!H40&lt;1,"Отсутствуют или не функционируют дистанционные способы взаимодействия",(IF('Рейтинговая таблица организаций'!H40&lt;4,"В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1" s="17">
        <f>'Рейтинговая таблица организаций'!H40</f>
        <v>4</v>
      </c>
      <c r="N51" s="11">
        <f>IF('Рейтинговая таблица организаций'!H40&lt;1,0,(IF('Рейтинговая таблица организаций'!H40&lt;4,30,100)))</f>
        <v>100</v>
      </c>
      <c r="O51" s="11" t="s">
        <v>161</v>
      </c>
      <c r="P51" s="11">
        <f>'Рейтинговая таблица организаций'!I40</f>
        <v>75</v>
      </c>
      <c r="Q51" s="11">
        <f>'Рейтинговая таблица организаций'!J40</f>
        <v>77</v>
      </c>
      <c r="R51" s="11" t="s">
        <v>162</v>
      </c>
      <c r="S51" s="11">
        <f>'Рейтинговая таблица организаций'!K40</f>
        <v>54</v>
      </c>
      <c r="T51" s="11">
        <f>'Рейтинговая таблица организаций'!L40</f>
        <v>57</v>
      </c>
      <c r="U51" s="11" t="str">
        <f>IF('Рейтинговая таблица организаций'!U40&lt;1,"Отсутствуют комфортные условия",(IF('Рейтинговая таблица организаций'!U40&lt;5,"Количество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1" s="17">
        <f>'Рейтинговая таблица организаций'!U40</f>
        <v>5</v>
      </c>
      <c r="W51" s="11">
        <f>IF('Рейтинговая таблица организаций'!U40&lt;1,0,(IF('Рейтинговая таблица организаций'!U40&lt;4,20,100)))</f>
        <v>100</v>
      </c>
      <c r="X51" s="11" t="s">
        <v>163</v>
      </c>
      <c r="Y51" s="11">
        <f>'Рейтинговая таблица организаций'!X40</f>
        <v>92</v>
      </c>
      <c r="Z51" s="11">
        <f>'Рейтинговая таблица организаций'!Y40</f>
        <v>100</v>
      </c>
      <c r="AA51" s="11" t="str">
        <f>IF('Рейтинговая таблица организаций'!AD40&lt;1,"Отсутствуют условия доступности для инвалидов",(IF('Рейтинговая таблица организаций'!AD40&lt;5,"Количество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1" s="16">
        <f>'Рейтинговая таблица организаций'!AD40</f>
        <v>4</v>
      </c>
      <c r="AC51" s="11">
        <f>IF('Рейтинговая таблица организаций'!AD40&lt;1,0,(IF('Рейтинговая таблица организаций'!AD40&lt;5,20,100)))</f>
        <v>20</v>
      </c>
      <c r="AD51" s="11" t="str">
        <f>IF('Рейтинговая таблица организаций'!AE40&lt;1,"Отсутствуют условия доступности, позволяющие инвалидам получать услуги наравне с другими",(IF('Рейтинговая таблица организаций'!AE40&lt;5,"Количество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51" s="17">
        <f>'Рейтинговая таблица организаций'!AE40</f>
        <v>5</v>
      </c>
      <c r="AF51" s="11">
        <f>IF('Рейтинговая таблица организаций'!AE40&lt;1,0,(IF('Рейтинговая таблица организаций'!AE40&lt;5,20,100)))</f>
        <v>100</v>
      </c>
      <c r="AG51" s="11" t="s">
        <v>164</v>
      </c>
      <c r="AH51" s="11">
        <f>'Рейтинговая таблица организаций'!AF40</f>
        <v>4</v>
      </c>
      <c r="AI51" s="11">
        <f>'Рейтинговая таблица организаций'!AG40</f>
        <v>4</v>
      </c>
      <c r="AJ51" s="11" t="s">
        <v>165</v>
      </c>
      <c r="AK51" s="11">
        <f>'Рейтинговая таблица организаций'!AL40</f>
        <v>95</v>
      </c>
      <c r="AL51" s="11">
        <f>'Рейтинговая таблица организаций'!AM40</f>
        <v>100</v>
      </c>
      <c r="AM51" s="11" t="s">
        <v>166</v>
      </c>
      <c r="AN51" s="11">
        <f>'Рейтинговая таблица организаций'!AN40</f>
        <v>95</v>
      </c>
      <c r="AO51" s="11">
        <f>'Рейтинговая таблица организаций'!AO40</f>
        <v>100</v>
      </c>
      <c r="AP51" s="11" t="s">
        <v>167</v>
      </c>
      <c r="AQ51" s="11">
        <f>'Рейтинговая таблица организаций'!AP40</f>
        <v>60</v>
      </c>
      <c r="AR51" s="11">
        <f>'Рейтинговая таблица организаций'!AQ40</f>
        <v>61</v>
      </c>
      <c r="AS51" s="11" t="s">
        <v>168</v>
      </c>
      <c r="AT51" s="11">
        <f>'Рейтинговая таблица организаций'!AV40</f>
        <v>94</v>
      </c>
      <c r="AU51" s="11">
        <f>'Рейтинговая таблица организаций'!AW40</f>
        <v>100</v>
      </c>
      <c r="AV51" s="11" t="s">
        <v>169</v>
      </c>
      <c r="AW51" s="11">
        <f>'Рейтинговая таблица организаций'!AX40</f>
        <v>98</v>
      </c>
      <c r="AX51" s="11">
        <f>'Рейтинговая таблица организаций'!AY40</f>
        <v>100</v>
      </c>
      <c r="AY51" s="11" t="s">
        <v>170</v>
      </c>
      <c r="AZ51" s="11">
        <f>'Рейтинговая таблица организаций'!AZ40</f>
        <v>96</v>
      </c>
      <c r="BA51" s="11">
        <f>'Рейтинговая таблица организаций'!BA40</f>
        <v>100</v>
      </c>
    </row>
    <row r="52" spans="1:53" ht="15.75" x14ac:dyDescent="0.25">
      <c r="A52" s="8">
        <f>'бланки '!D43</f>
        <v>38</v>
      </c>
      <c r="B52" s="8" t="str">
        <f>'бланки '!C43</f>
        <v>ГБДОУ « Детский сад №6 г. Карабулак «Страна детства»</v>
      </c>
      <c r="C52" s="8">
        <f>Численность!D41</f>
        <v>220</v>
      </c>
      <c r="D52" s="8">
        <f>Численность!E41</f>
        <v>88</v>
      </c>
      <c r="E52" s="15">
        <f>Численность!F41</f>
        <v>0.4</v>
      </c>
      <c r="F52" s="9" t="s">
        <v>159</v>
      </c>
      <c r="G52" s="10">
        <f>'Рейтинговая таблица организаций'!D41</f>
        <v>10</v>
      </c>
      <c r="H52" s="10">
        <f>'Рейтинговая таблица организаций'!E41</f>
        <v>10</v>
      </c>
      <c r="I52" s="9" t="s">
        <v>160</v>
      </c>
      <c r="J52" s="10">
        <f>'Рейтинговая таблица организаций'!F41</f>
        <v>48</v>
      </c>
      <c r="K52" s="10">
        <f>'Рейтинговая таблица организаций'!G41</f>
        <v>48</v>
      </c>
      <c r="L52" s="11" t="str">
        <f>IF('Рейтинговая таблица организаций'!H41&lt;1,"Отсутствуют или не функционируют дистанционные способы взаимодействия",(IF('Рейтинговая таблица организаций'!H41&lt;4,"В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2" s="17">
        <f>'Рейтинговая таблица организаций'!H41</f>
        <v>4</v>
      </c>
      <c r="N52" s="11">
        <f>IF('Рейтинговая таблица организаций'!H41&lt;1,0,(IF('Рейтинговая таблица организаций'!H41&lt;4,30,100)))</f>
        <v>100</v>
      </c>
      <c r="O52" s="11" t="s">
        <v>161</v>
      </c>
      <c r="P52" s="11">
        <f>'Рейтинговая таблица организаций'!I41</f>
        <v>59</v>
      </c>
      <c r="Q52" s="11">
        <f>'Рейтинговая таблица организаций'!J41</f>
        <v>63</v>
      </c>
      <c r="R52" s="11" t="s">
        <v>162</v>
      </c>
      <c r="S52" s="11">
        <f>'Рейтинговая таблица организаций'!K41</f>
        <v>58</v>
      </c>
      <c r="T52" s="11">
        <f>'Рейтинговая таблица организаций'!L41</f>
        <v>58</v>
      </c>
      <c r="U52" s="11" t="str">
        <f>IF('Рейтинговая таблица организаций'!U41&lt;1,"Отсутствуют комфортные условия",(IF('Рейтинговая таблица организаций'!U41&lt;5,"Количество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2" s="17">
        <f>'Рейтинговая таблица организаций'!U41</f>
        <v>5</v>
      </c>
      <c r="W52" s="11">
        <f>IF('Рейтинговая таблица организаций'!U41&lt;1,0,(IF('Рейтинговая таблица организаций'!U41&lt;4,20,100)))</f>
        <v>100</v>
      </c>
      <c r="X52" s="11" t="s">
        <v>163</v>
      </c>
      <c r="Y52" s="11">
        <f>'Рейтинговая таблица организаций'!X41</f>
        <v>81</v>
      </c>
      <c r="Z52" s="11">
        <f>'Рейтинговая таблица организаций'!Y41</f>
        <v>88</v>
      </c>
      <c r="AA52" s="11" t="str">
        <f>IF('Рейтинговая таблица организаций'!AD41&lt;1,"Отсутствуют условия доступности для инвалидов",(IF('Рейтинговая таблица организаций'!AD41&lt;5,"Количество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52" s="16">
        <f>'Рейтинговая таблица организаций'!AD41</f>
        <v>5</v>
      </c>
      <c r="AC52" s="11">
        <f>IF('Рейтинговая таблица организаций'!AD41&lt;1,0,(IF('Рейтинговая таблица организаций'!AD41&lt;5,20,100)))</f>
        <v>100</v>
      </c>
      <c r="AD52" s="11" t="str">
        <f>IF('Рейтинговая таблица организаций'!AE41&lt;1,"Отсутствуют условия доступности, позволяющие инвалидам получать услуги наравне с другими",(IF('Рейтинговая таблица организаций'!AE41&lt;5,"Количество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2" s="17">
        <f>'Рейтинговая таблица организаций'!AE41</f>
        <v>4</v>
      </c>
      <c r="AF52" s="11">
        <f>IF('Рейтинговая таблица организаций'!AE41&lt;1,0,(IF('Рейтинговая таблица организаций'!AE41&lt;5,20,100)))</f>
        <v>20</v>
      </c>
      <c r="AG52" s="11" t="s">
        <v>164</v>
      </c>
      <c r="AH52" s="11">
        <f>'Рейтинговая таблица организаций'!AF41</f>
        <v>2</v>
      </c>
      <c r="AI52" s="11">
        <f>'Рейтинговая таблица организаций'!AG41</f>
        <v>2</v>
      </c>
      <c r="AJ52" s="11" t="s">
        <v>165</v>
      </c>
      <c r="AK52" s="11">
        <f>'Рейтинговая таблица организаций'!AL41</f>
        <v>86</v>
      </c>
      <c r="AL52" s="11">
        <f>'Рейтинговая таблица организаций'!AM41</f>
        <v>88</v>
      </c>
      <c r="AM52" s="11" t="s">
        <v>166</v>
      </c>
      <c r="AN52" s="11">
        <f>'Рейтинговая таблица организаций'!AN41</f>
        <v>87</v>
      </c>
      <c r="AO52" s="11">
        <f>'Рейтинговая таблица организаций'!AO41</f>
        <v>88</v>
      </c>
      <c r="AP52" s="11" t="s">
        <v>167</v>
      </c>
      <c r="AQ52" s="11">
        <f>'Рейтинговая таблица организаций'!AP41</f>
        <v>46</v>
      </c>
      <c r="AR52" s="11">
        <f>'Рейтинговая таблица организаций'!AQ41</f>
        <v>47</v>
      </c>
      <c r="AS52" s="11" t="s">
        <v>168</v>
      </c>
      <c r="AT52" s="11">
        <f>'Рейтинговая таблица организаций'!AV41</f>
        <v>84</v>
      </c>
      <c r="AU52" s="11">
        <f>'Рейтинговая таблица организаций'!AW41</f>
        <v>88</v>
      </c>
      <c r="AV52" s="11" t="s">
        <v>169</v>
      </c>
      <c r="AW52" s="11">
        <f>'Рейтинговая таблица организаций'!AX41</f>
        <v>86</v>
      </c>
      <c r="AX52" s="11">
        <f>'Рейтинговая таблица организаций'!AY41</f>
        <v>88</v>
      </c>
      <c r="AY52" s="11" t="s">
        <v>170</v>
      </c>
      <c r="AZ52" s="11">
        <f>'Рейтинговая таблица организаций'!AZ41</f>
        <v>86</v>
      </c>
      <c r="BA52" s="11">
        <f>'Рейтинговая таблица организаций'!BA41</f>
        <v>88</v>
      </c>
    </row>
    <row r="53" spans="1:53" ht="15.75" x14ac:dyDescent="0.25">
      <c r="A53" s="8">
        <f>'бланки '!D44</f>
        <v>39</v>
      </c>
      <c r="B53" s="8" t="str">
        <f>'бланки '!C44</f>
        <v>ГБОУ «ГИМНАЗИЯ №1 Г. МАЛГОБЕК»</v>
      </c>
      <c r="C53" s="8">
        <f>Численность!D42</f>
        <v>750</v>
      </c>
      <c r="D53" s="8">
        <f>Численность!E42</f>
        <v>300</v>
      </c>
      <c r="E53" s="15">
        <f>Численность!F42</f>
        <v>0.4</v>
      </c>
      <c r="F53" s="9" t="s">
        <v>159</v>
      </c>
      <c r="G53" s="10">
        <f>'Рейтинговая таблица организаций'!D42</f>
        <v>14</v>
      </c>
      <c r="H53" s="10">
        <f>'Рейтинговая таблица организаций'!E42</f>
        <v>14</v>
      </c>
      <c r="I53" s="9" t="s">
        <v>160</v>
      </c>
      <c r="J53" s="10">
        <f>'Рейтинговая таблица организаций'!F42</f>
        <v>59</v>
      </c>
      <c r="K53" s="10">
        <f>'Рейтинговая таблица организаций'!G42</f>
        <v>59</v>
      </c>
      <c r="L53" s="11" t="str">
        <f>IF('Рейтинговая таблица организаций'!H42&lt;1,"Отсутствуют или не функционируют дистанционные способы взаимодействия",(IF('Рейтинговая таблица организаций'!H42&lt;4,"В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3" s="17">
        <f>'Рейтинговая таблица организаций'!H42</f>
        <v>4</v>
      </c>
      <c r="N53" s="11">
        <f>IF('Рейтинговая таблица организаций'!H42&lt;1,0,(IF('Рейтинговая таблица организаций'!H42&lt;4,30,100)))</f>
        <v>100</v>
      </c>
      <c r="O53" s="11" t="s">
        <v>161</v>
      </c>
      <c r="P53" s="11">
        <f>'Рейтинговая таблица организаций'!I42</f>
        <v>275</v>
      </c>
      <c r="Q53" s="11">
        <f>'Рейтинговая таблица организаций'!J42</f>
        <v>287</v>
      </c>
      <c r="R53" s="11" t="s">
        <v>162</v>
      </c>
      <c r="S53" s="11">
        <f>'Рейтинговая таблица организаций'!K42</f>
        <v>240</v>
      </c>
      <c r="T53" s="11">
        <f>'Рейтинговая таблица организаций'!L42</f>
        <v>261</v>
      </c>
      <c r="U53" s="11" t="str">
        <f>IF('Рейтинговая таблица организаций'!U42&lt;1,"Отсутствуют комфортные условия",(IF('Рейтинговая таблица организаций'!U42&lt;5,"Количество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3" s="17">
        <f>'Рейтинговая таблица организаций'!U42</f>
        <v>5</v>
      </c>
      <c r="W53" s="11">
        <f>IF('Рейтинговая таблица организаций'!U42&lt;1,0,(IF('Рейтинговая таблица организаций'!U42&lt;4,20,100)))</f>
        <v>100</v>
      </c>
      <c r="X53" s="11" t="s">
        <v>163</v>
      </c>
      <c r="Y53" s="11">
        <f>'Рейтинговая таблица организаций'!X42</f>
        <v>298</v>
      </c>
      <c r="Z53" s="11">
        <f>'Рейтинговая таблица организаций'!Y42</f>
        <v>300</v>
      </c>
      <c r="AA53" s="11" t="str">
        <f>IF('Рейтинговая таблица организаций'!AD42&lt;1,"Отсутствуют условия доступности для инвалидов",(IF('Рейтинговая таблица организаций'!AD42&lt;5,"Количество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3" s="16">
        <f>'Рейтинговая таблица организаций'!AD42</f>
        <v>3</v>
      </c>
      <c r="AC53" s="11">
        <f>IF('Рейтинговая таблица организаций'!AD42&lt;1,0,(IF('Рейтинговая таблица организаций'!AD42&lt;5,20,100)))</f>
        <v>20</v>
      </c>
      <c r="AD53" s="11" t="str">
        <f>IF('Рейтинговая таблица организаций'!AE42&lt;1,"Отсутствуют условия доступности, позволяющие инвалидам получать услуги наравне с другими",(IF('Рейтинговая таблица организаций'!AE42&lt;5,"Количество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3" s="17">
        <f>'Рейтинговая таблица организаций'!AE42</f>
        <v>4</v>
      </c>
      <c r="AF53" s="11">
        <f>IF('Рейтинговая таблица организаций'!AE42&lt;1,0,(IF('Рейтинговая таблица организаций'!AE42&lt;5,20,100)))</f>
        <v>20</v>
      </c>
      <c r="AG53" s="11" t="s">
        <v>164</v>
      </c>
      <c r="AH53" s="11">
        <f>'Рейтинговая таблица организаций'!AF42</f>
        <v>172</v>
      </c>
      <c r="AI53" s="11">
        <f>'Рейтинговая таблица организаций'!AG42</f>
        <v>176</v>
      </c>
      <c r="AJ53" s="11" t="s">
        <v>165</v>
      </c>
      <c r="AK53" s="11">
        <f>'Рейтинговая таблица организаций'!AL42</f>
        <v>300</v>
      </c>
      <c r="AL53" s="11">
        <f>'Рейтинговая таблица организаций'!AM42</f>
        <v>300</v>
      </c>
      <c r="AM53" s="11" t="s">
        <v>166</v>
      </c>
      <c r="AN53" s="11">
        <f>'Рейтинговая таблица организаций'!AN42</f>
        <v>299</v>
      </c>
      <c r="AO53" s="11">
        <f>'Рейтинговая таблица организаций'!AO42</f>
        <v>300</v>
      </c>
      <c r="AP53" s="11" t="s">
        <v>167</v>
      </c>
      <c r="AQ53" s="11">
        <f>'Рейтинговая таблица организаций'!AP42</f>
        <v>278</v>
      </c>
      <c r="AR53" s="11">
        <f>'Рейтинговая таблица организаций'!AQ42</f>
        <v>279</v>
      </c>
      <c r="AS53" s="11" t="s">
        <v>168</v>
      </c>
      <c r="AT53" s="11">
        <f>'Рейтинговая таблица организаций'!AV42</f>
        <v>297</v>
      </c>
      <c r="AU53" s="11">
        <f>'Рейтинговая таблица организаций'!AW42</f>
        <v>300</v>
      </c>
      <c r="AV53" s="11" t="s">
        <v>169</v>
      </c>
      <c r="AW53" s="11">
        <f>'Рейтинговая таблица организаций'!AX42</f>
        <v>296</v>
      </c>
      <c r="AX53" s="11">
        <f>'Рейтинговая таблица организаций'!AY42</f>
        <v>300</v>
      </c>
      <c r="AY53" s="11" t="s">
        <v>170</v>
      </c>
      <c r="AZ53" s="11">
        <f>'Рейтинговая таблица организаций'!AZ42</f>
        <v>299</v>
      </c>
      <c r="BA53" s="11">
        <f>'Рейтинговая таблица организаций'!BA42</f>
        <v>300</v>
      </c>
    </row>
    <row r="54" spans="1:53" ht="15.75" x14ac:dyDescent="0.25">
      <c r="A54" s="8">
        <f>'бланки '!D45</f>
        <v>40</v>
      </c>
      <c r="B54" s="8" t="str">
        <f>'бланки '!C45</f>
        <v>ГБОУ «СОШ №1 Г. МАЛГОБЕК»</v>
      </c>
      <c r="C54" s="8">
        <f>Численность!D43</f>
        <v>288</v>
      </c>
      <c r="D54" s="8">
        <f>Численность!E43</f>
        <v>116</v>
      </c>
      <c r="E54" s="15">
        <f>Численность!F43</f>
        <v>0.40277777777777779</v>
      </c>
      <c r="F54" s="9" t="s">
        <v>159</v>
      </c>
      <c r="G54" s="10">
        <f>'Рейтинговая таблица организаций'!D43</f>
        <v>14</v>
      </c>
      <c r="H54" s="10">
        <f>'Рейтинговая таблица организаций'!E43</f>
        <v>14</v>
      </c>
      <c r="I54" s="9" t="s">
        <v>160</v>
      </c>
      <c r="J54" s="10">
        <f>'Рейтинговая таблица организаций'!F43</f>
        <v>59</v>
      </c>
      <c r="K54" s="10">
        <f>'Рейтинговая таблица организаций'!G43</f>
        <v>59</v>
      </c>
      <c r="L54" s="11" t="str">
        <f>IF('Рейтинговая таблица организаций'!H43&lt;1,"Отсутствуют или не функционируют дистанционные способы взаимодействия",(IF('Рейтинговая таблица организаций'!H43&lt;4,"В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4" s="17">
        <f>'Рейтинговая таблица организаций'!H43</f>
        <v>4</v>
      </c>
      <c r="N54" s="11">
        <f>IF('Рейтинговая таблица организаций'!H43&lt;1,0,(IF('Рейтинговая таблица организаций'!H43&lt;4,30,100)))</f>
        <v>100</v>
      </c>
      <c r="O54" s="11" t="s">
        <v>161</v>
      </c>
      <c r="P54" s="11">
        <f>'Рейтинговая таблица организаций'!I43</f>
        <v>113</v>
      </c>
      <c r="Q54" s="11">
        <f>'Рейтинговая таблица организаций'!J43</f>
        <v>114</v>
      </c>
      <c r="R54" s="11" t="s">
        <v>162</v>
      </c>
      <c r="S54" s="11">
        <f>'Рейтинговая таблица организаций'!K43</f>
        <v>109</v>
      </c>
      <c r="T54" s="11">
        <f>'Рейтинговая таблица организаций'!L43</f>
        <v>112</v>
      </c>
      <c r="U54" s="11" t="str">
        <f>IF('Рейтинговая таблица организаций'!U43&lt;1,"Отсутствуют комфортные условия",(IF('Рейтинговая таблица организаций'!U43&lt;5,"Количество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4" s="17">
        <f>'Рейтинговая таблица организаций'!U43</f>
        <v>5</v>
      </c>
      <c r="W54" s="11">
        <f>IF('Рейтинговая таблица организаций'!U43&lt;1,0,(IF('Рейтинговая таблица организаций'!U43&lt;4,20,100)))</f>
        <v>100</v>
      </c>
      <c r="X54" s="11" t="s">
        <v>163</v>
      </c>
      <c r="Y54" s="11">
        <f>'Рейтинговая таблица организаций'!X43</f>
        <v>114</v>
      </c>
      <c r="Z54" s="11">
        <f>'Рейтинговая таблица организаций'!Y43</f>
        <v>116</v>
      </c>
      <c r="AA54" s="11" t="str">
        <f>IF('Рейтинговая таблица организаций'!AD43&lt;1,"Отсутствуют условия доступности для инвалидов",(IF('Рейтинговая таблица организаций'!AD43&lt;5,"Количество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4" s="16">
        <f>'Рейтинговая таблица организаций'!AD43</f>
        <v>3</v>
      </c>
      <c r="AC54" s="11">
        <f>IF('Рейтинговая таблица организаций'!AD43&lt;1,0,(IF('Рейтинговая таблица организаций'!AD43&lt;5,20,100)))</f>
        <v>20</v>
      </c>
      <c r="AD54" s="11" t="str">
        <f>IF('Рейтинговая таблица организаций'!AE43&lt;1,"Отсутствуют условия доступности, позволяющие инвалидам получать услуги наравне с другими",(IF('Рейтинговая таблица организаций'!AE43&lt;5,"Количество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4" s="17">
        <f>'Рейтинговая таблица организаций'!AE43</f>
        <v>3</v>
      </c>
      <c r="AF54" s="11">
        <f>IF('Рейтинговая таблица организаций'!AE43&lt;1,0,(IF('Рейтинговая таблица организаций'!AE43&lt;5,20,100)))</f>
        <v>20</v>
      </c>
      <c r="AG54" s="11" t="s">
        <v>164</v>
      </c>
      <c r="AH54" s="11">
        <f>'Рейтинговая таблица организаций'!AF43</f>
        <v>58</v>
      </c>
      <c r="AI54" s="11">
        <f>'Рейтинговая таблица организаций'!AG43</f>
        <v>59</v>
      </c>
      <c r="AJ54" s="11" t="s">
        <v>165</v>
      </c>
      <c r="AK54" s="11">
        <f>'Рейтинговая таблица организаций'!AL43</f>
        <v>116</v>
      </c>
      <c r="AL54" s="11">
        <f>'Рейтинговая таблица организаций'!AM43</f>
        <v>116</v>
      </c>
      <c r="AM54" s="11" t="s">
        <v>166</v>
      </c>
      <c r="AN54" s="11">
        <f>'Рейтинговая таблица организаций'!AN43</f>
        <v>116</v>
      </c>
      <c r="AO54" s="11">
        <f>'Рейтинговая таблица организаций'!AO43</f>
        <v>116</v>
      </c>
      <c r="AP54" s="11" t="s">
        <v>167</v>
      </c>
      <c r="AQ54" s="11">
        <f>'Рейтинговая таблица организаций'!AP43</f>
        <v>112</v>
      </c>
      <c r="AR54" s="11">
        <f>'Рейтинговая таблица организаций'!AQ43</f>
        <v>113</v>
      </c>
      <c r="AS54" s="11" t="s">
        <v>168</v>
      </c>
      <c r="AT54" s="11">
        <f>'Рейтинговая таблица организаций'!AV43</f>
        <v>115</v>
      </c>
      <c r="AU54" s="11">
        <f>'Рейтинговая таблица организаций'!AW43</f>
        <v>116</v>
      </c>
      <c r="AV54" s="11" t="s">
        <v>169</v>
      </c>
      <c r="AW54" s="11">
        <f>'Рейтинговая таблица организаций'!AX43</f>
        <v>115</v>
      </c>
      <c r="AX54" s="11">
        <f>'Рейтинговая таблица организаций'!AY43</f>
        <v>116</v>
      </c>
      <c r="AY54" s="11" t="s">
        <v>170</v>
      </c>
      <c r="AZ54" s="11">
        <f>'Рейтинговая таблица организаций'!AZ43</f>
        <v>116</v>
      </c>
      <c r="BA54" s="11">
        <f>'Рейтинговая таблица организаций'!BA43</f>
        <v>116</v>
      </c>
    </row>
    <row r="55" spans="1:53" ht="15.75" x14ac:dyDescent="0.25">
      <c r="A55" s="8">
        <f>'бланки '!D46</f>
        <v>41</v>
      </c>
      <c r="B55" s="8" t="str">
        <f>'бланки '!C46</f>
        <v>ГБОУ «СОШ №6 Г.МАЛГОБЕК»</v>
      </c>
      <c r="C55" s="8">
        <f>Численность!D44</f>
        <v>125</v>
      </c>
      <c r="D55" s="8">
        <f>Численность!E44</f>
        <v>50</v>
      </c>
      <c r="E55" s="15">
        <f>Численность!F44</f>
        <v>0.4</v>
      </c>
      <c r="F55" s="9" t="s">
        <v>159</v>
      </c>
      <c r="G55" s="10">
        <f>'Рейтинговая таблица организаций'!D44</f>
        <v>14</v>
      </c>
      <c r="H55" s="10">
        <f>'Рейтинговая таблица организаций'!E44</f>
        <v>14</v>
      </c>
      <c r="I55" s="9" t="s">
        <v>160</v>
      </c>
      <c r="J55" s="10">
        <f>'Рейтинговая таблица организаций'!F44</f>
        <v>59</v>
      </c>
      <c r="K55" s="10">
        <f>'Рейтинговая таблица организаций'!G44</f>
        <v>59</v>
      </c>
      <c r="L55" s="11" t="str">
        <f>IF('Рейтинговая таблица организаций'!H44&lt;1,"Отсутствуют или не функционируют дистанционные способы взаимодействия",(IF('Рейтинговая таблица организаций'!H44&lt;4,"В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5" s="17">
        <f>'Рейтинговая таблица организаций'!H44</f>
        <v>4</v>
      </c>
      <c r="N55" s="11">
        <f>IF('Рейтинговая таблица организаций'!H44&lt;1,0,(IF('Рейтинговая таблица организаций'!H44&lt;4,30,100)))</f>
        <v>100</v>
      </c>
      <c r="O55" s="11" t="s">
        <v>161</v>
      </c>
      <c r="P55" s="11">
        <f>'Рейтинговая таблица организаций'!I44</f>
        <v>50</v>
      </c>
      <c r="Q55" s="11">
        <f>'Рейтинговая таблица организаций'!J44</f>
        <v>50</v>
      </c>
      <c r="R55" s="11" t="s">
        <v>162</v>
      </c>
      <c r="S55" s="11">
        <f>'Рейтинговая таблица организаций'!K44</f>
        <v>50</v>
      </c>
      <c r="T55" s="11">
        <f>'Рейтинговая таблица организаций'!L44</f>
        <v>50</v>
      </c>
      <c r="U55" s="11" t="str">
        <f>IF('Рейтинговая таблица организаций'!U44&lt;1,"Отсутствуют комфортные условия",(IF('Рейтинговая таблица организаций'!U44&lt;5,"Количество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5" s="17">
        <f>'Рейтинговая таблица организаций'!U44</f>
        <v>5</v>
      </c>
      <c r="W55" s="11">
        <f>IF('Рейтинговая таблица организаций'!U44&lt;1,0,(IF('Рейтинговая таблица организаций'!U44&lt;4,20,100)))</f>
        <v>100</v>
      </c>
      <c r="X55" s="11" t="s">
        <v>163</v>
      </c>
      <c r="Y55" s="11">
        <f>'Рейтинговая таблица организаций'!X44</f>
        <v>50</v>
      </c>
      <c r="Z55" s="11">
        <f>'Рейтинговая таблица организаций'!Y44</f>
        <v>50</v>
      </c>
      <c r="AA55" s="11" t="str">
        <f>IF('Рейтинговая таблица организаций'!AD44&lt;1,"Отсутствуют условия доступности для инвалидов",(IF('Рейтинговая таблица организаций'!AD44&lt;5,"Количество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5" s="16">
        <f>'Рейтинговая таблица организаций'!AD44</f>
        <v>3</v>
      </c>
      <c r="AC55" s="11">
        <f>IF('Рейтинговая таблица организаций'!AD44&lt;1,0,(IF('Рейтинговая таблица организаций'!AD44&lt;5,20,100)))</f>
        <v>20</v>
      </c>
      <c r="AD55" s="11" t="str">
        <f>IF('Рейтинговая таблица организаций'!AE44&lt;1,"Отсутствуют условия доступности, позволяющие инвалидам получать услуги наравне с другими",(IF('Рейтинговая таблица организаций'!AE44&lt;5,"Количество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5" s="17">
        <f>'Рейтинговая таблица организаций'!AE44</f>
        <v>4</v>
      </c>
      <c r="AF55" s="11">
        <f>IF('Рейтинговая таблица организаций'!AE44&lt;1,0,(IF('Рейтинговая таблица организаций'!AE44&lt;5,20,100)))</f>
        <v>20</v>
      </c>
      <c r="AG55" s="11" t="s">
        <v>164</v>
      </c>
      <c r="AH55" s="11">
        <f>'Рейтинговая таблица организаций'!AF44</f>
        <v>3</v>
      </c>
      <c r="AI55" s="11">
        <f>'Рейтинговая таблица организаций'!AG44</f>
        <v>3</v>
      </c>
      <c r="AJ55" s="11" t="s">
        <v>165</v>
      </c>
      <c r="AK55" s="11">
        <f>'Рейтинговая таблица организаций'!AL44</f>
        <v>50</v>
      </c>
      <c r="AL55" s="11">
        <f>'Рейтинговая таблица организаций'!AM44</f>
        <v>50</v>
      </c>
      <c r="AM55" s="11" t="s">
        <v>166</v>
      </c>
      <c r="AN55" s="11">
        <f>'Рейтинговая таблица организаций'!AN44</f>
        <v>50</v>
      </c>
      <c r="AO55" s="11">
        <f>'Рейтинговая таблица организаций'!AO44</f>
        <v>50</v>
      </c>
      <c r="AP55" s="11" t="s">
        <v>167</v>
      </c>
      <c r="AQ55" s="11">
        <f>'Рейтинговая таблица организаций'!AP44</f>
        <v>50</v>
      </c>
      <c r="AR55" s="11">
        <f>'Рейтинговая таблица организаций'!AQ44</f>
        <v>50</v>
      </c>
      <c r="AS55" s="11" t="s">
        <v>168</v>
      </c>
      <c r="AT55" s="11">
        <f>'Рейтинговая таблица организаций'!AV44</f>
        <v>50</v>
      </c>
      <c r="AU55" s="11">
        <f>'Рейтинговая таблица организаций'!AW44</f>
        <v>50</v>
      </c>
      <c r="AV55" s="11" t="s">
        <v>169</v>
      </c>
      <c r="AW55" s="11">
        <f>'Рейтинговая таблица организаций'!AX44</f>
        <v>50</v>
      </c>
      <c r="AX55" s="11">
        <f>'Рейтинговая таблица организаций'!AY44</f>
        <v>50</v>
      </c>
      <c r="AY55" s="11" t="s">
        <v>170</v>
      </c>
      <c r="AZ55" s="11">
        <f>'Рейтинговая таблица организаций'!AZ44</f>
        <v>50</v>
      </c>
      <c r="BA55" s="11">
        <f>'Рейтинговая таблица организаций'!BA44</f>
        <v>50</v>
      </c>
    </row>
    <row r="56" spans="1:53" ht="15.75" x14ac:dyDescent="0.25">
      <c r="A56" s="8">
        <f>'бланки '!D47</f>
        <v>42</v>
      </c>
      <c r="B56" s="8" t="str">
        <f>'бланки '!C47</f>
        <v>ГБОУ «СОШ №9 Г.МАЛГОБЕК»</v>
      </c>
      <c r="C56" s="8">
        <f>Численность!D45</f>
        <v>36</v>
      </c>
      <c r="D56" s="8">
        <f>Численность!E45</f>
        <v>11</v>
      </c>
      <c r="E56" s="15">
        <f>Численность!F45</f>
        <v>0.30555555555555558</v>
      </c>
      <c r="F56" s="9" t="s">
        <v>159</v>
      </c>
      <c r="G56" s="10">
        <f>'Рейтинговая таблица организаций'!D45</f>
        <v>14</v>
      </c>
      <c r="H56" s="10">
        <f>'Рейтинговая таблица организаций'!E45</f>
        <v>14</v>
      </c>
      <c r="I56" s="9" t="s">
        <v>160</v>
      </c>
      <c r="J56" s="10">
        <f>'Рейтинговая таблица организаций'!F45</f>
        <v>59</v>
      </c>
      <c r="K56" s="10">
        <f>'Рейтинговая таблица организаций'!G45</f>
        <v>59</v>
      </c>
      <c r="L56" s="11" t="str">
        <f>IF('Рейтинговая таблица организаций'!H45&lt;1,"Отсутствуют или не функционируют дистанционные способы взаимодействия",(IF('Рейтинговая таблица организаций'!H45&lt;4,"В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6" s="17">
        <f>'Рейтинговая таблица организаций'!H45</f>
        <v>4</v>
      </c>
      <c r="N56" s="11">
        <f>IF('Рейтинговая таблица организаций'!H45&lt;1,0,(IF('Рейтинговая таблица организаций'!H45&lt;4,30,100)))</f>
        <v>100</v>
      </c>
      <c r="O56" s="11" t="s">
        <v>161</v>
      </c>
      <c r="P56" s="11">
        <f>'Рейтинговая таблица организаций'!I45</f>
        <v>10</v>
      </c>
      <c r="Q56" s="11">
        <f>'Рейтинговая таблица организаций'!J45</f>
        <v>11</v>
      </c>
      <c r="R56" s="11" t="s">
        <v>162</v>
      </c>
      <c r="S56" s="11">
        <f>'Рейтинговая таблица организаций'!K45</f>
        <v>10</v>
      </c>
      <c r="T56" s="11">
        <f>'Рейтинговая таблица организаций'!L45</f>
        <v>11</v>
      </c>
      <c r="U56" s="11" t="str">
        <f>IF('Рейтинговая таблица организаций'!U45&lt;1,"Отсутствуют комфортные условия",(IF('Рейтинговая таблица организаций'!U45&lt;5,"Количество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6" s="17">
        <f>'Рейтинговая таблица организаций'!U45</f>
        <v>5</v>
      </c>
      <c r="W56" s="11">
        <f>IF('Рейтинговая таблица организаций'!U45&lt;1,0,(IF('Рейтинговая таблица организаций'!U45&lt;4,20,100)))</f>
        <v>100</v>
      </c>
      <c r="X56" s="11" t="s">
        <v>163</v>
      </c>
      <c r="Y56" s="11">
        <f>'Рейтинговая таблица организаций'!X45</f>
        <v>11</v>
      </c>
      <c r="Z56" s="11">
        <f>'Рейтинговая таблица организаций'!Y45</f>
        <v>11</v>
      </c>
      <c r="AA56" s="11" t="str">
        <f>IF('Рейтинговая таблица организаций'!AD45&lt;1,"Отсутствуют условия доступности для инвалидов",(IF('Рейтинговая таблица организаций'!AD45&lt;5,"Количество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6" s="16">
        <f>'Рейтинговая таблица организаций'!AD45</f>
        <v>3</v>
      </c>
      <c r="AC56" s="11">
        <f>IF('Рейтинговая таблица организаций'!AD45&lt;1,0,(IF('Рейтинговая таблица организаций'!AD45&lt;5,20,100)))</f>
        <v>20</v>
      </c>
      <c r="AD56" s="11" t="str">
        <f>IF('Рейтинговая таблица организаций'!AE45&lt;1,"Отсутствуют условия доступности, позволяющие инвалидам получать услуги наравне с другими",(IF('Рейтинговая таблица организаций'!AE45&lt;5,"Количество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56" s="17">
        <f>'Рейтинговая таблица организаций'!AE45</f>
        <v>5</v>
      </c>
      <c r="AF56" s="11">
        <f>IF('Рейтинговая таблица организаций'!AE45&lt;1,0,(IF('Рейтинговая таблица организаций'!AE45&lt;5,20,100)))</f>
        <v>100</v>
      </c>
      <c r="AG56" s="11" t="s">
        <v>164</v>
      </c>
      <c r="AH56" s="11">
        <f>'Рейтинговая таблица организаций'!AF45</f>
        <v>6</v>
      </c>
      <c r="AI56" s="11">
        <f>'Рейтинговая таблица организаций'!AG45</f>
        <v>6</v>
      </c>
      <c r="AJ56" s="11" t="s">
        <v>165</v>
      </c>
      <c r="AK56" s="11">
        <f>'Рейтинговая таблица организаций'!AL45</f>
        <v>11</v>
      </c>
      <c r="AL56" s="11">
        <f>'Рейтинговая таблица организаций'!AM45</f>
        <v>11</v>
      </c>
      <c r="AM56" s="11" t="s">
        <v>166</v>
      </c>
      <c r="AN56" s="11">
        <f>'Рейтинговая таблица организаций'!AN45</f>
        <v>11</v>
      </c>
      <c r="AO56" s="11">
        <f>'Рейтинговая таблица организаций'!AO45</f>
        <v>11</v>
      </c>
      <c r="AP56" s="11" t="s">
        <v>167</v>
      </c>
      <c r="AQ56" s="11">
        <f>'Рейтинговая таблица организаций'!AP45</f>
        <v>10</v>
      </c>
      <c r="AR56" s="11">
        <f>'Рейтинговая таблица организаций'!AQ45</f>
        <v>10</v>
      </c>
      <c r="AS56" s="11" t="s">
        <v>168</v>
      </c>
      <c r="AT56" s="11">
        <f>'Рейтинговая таблица организаций'!AV45</f>
        <v>11</v>
      </c>
      <c r="AU56" s="11">
        <f>'Рейтинговая таблица организаций'!AW45</f>
        <v>11</v>
      </c>
      <c r="AV56" s="11" t="s">
        <v>169</v>
      </c>
      <c r="AW56" s="11">
        <f>'Рейтинговая таблица организаций'!AX45</f>
        <v>11</v>
      </c>
      <c r="AX56" s="11">
        <f>'Рейтинговая таблица организаций'!AY45</f>
        <v>11</v>
      </c>
      <c r="AY56" s="11" t="s">
        <v>170</v>
      </c>
      <c r="AZ56" s="11">
        <f>'Рейтинговая таблица организаций'!AZ45</f>
        <v>11</v>
      </c>
      <c r="BA56" s="11">
        <f>'Рейтинговая таблица организаций'!BA45</f>
        <v>11</v>
      </c>
    </row>
    <row r="57" spans="1:53" ht="15.75" x14ac:dyDescent="0.25">
      <c r="A57" s="8">
        <f>'бланки '!D48</f>
        <v>43</v>
      </c>
      <c r="B57" s="8" t="str">
        <f>'бланки '!C48</f>
        <v>ГБОУ «СОШ №13 Г. МАЛГОБЕК»</v>
      </c>
      <c r="C57" s="8">
        <f>Численность!D46</f>
        <v>96</v>
      </c>
      <c r="D57" s="8">
        <f>Численность!E46</f>
        <v>39</v>
      </c>
      <c r="E57" s="15">
        <f>Численность!F46</f>
        <v>0.40625</v>
      </c>
      <c r="F57" s="9" t="s">
        <v>159</v>
      </c>
      <c r="G57" s="10">
        <f>'Рейтинговая таблица организаций'!D46</f>
        <v>14</v>
      </c>
      <c r="H57" s="10">
        <f>'Рейтинговая таблица организаций'!E46</f>
        <v>14</v>
      </c>
      <c r="I57" s="9" t="s">
        <v>160</v>
      </c>
      <c r="J57" s="10">
        <f>'Рейтинговая таблица организаций'!F46</f>
        <v>59</v>
      </c>
      <c r="K57" s="10">
        <f>'Рейтинговая таблица организаций'!G46</f>
        <v>59</v>
      </c>
      <c r="L57" s="11" t="str">
        <f>IF('Рейтинговая таблица организаций'!H46&lt;1,"Отсутствуют или не функционируют дистанционные способы взаимодействия",(IF('Рейтинговая таблица организаций'!H46&lt;4,"В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7" s="17">
        <f>'Рейтинговая таблица организаций'!H46</f>
        <v>4</v>
      </c>
      <c r="N57" s="11">
        <f>IF('Рейтинговая таблица организаций'!H46&lt;1,0,(IF('Рейтинговая таблица организаций'!H46&lt;4,30,100)))</f>
        <v>100</v>
      </c>
      <c r="O57" s="11" t="s">
        <v>161</v>
      </c>
      <c r="P57" s="11">
        <f>'Рейтинговая таблица организаций'!I46</f>
        <v>37</v>
      </c>
      <c r="Q57" s="11">
        <f>'Рейтинговая таблица организаций'!J46</f>
        <v>37</v>
      </c>
      <c r="R57" s="11" t="s">
        <v>162</v>
      </c>
      <c r="S57" s="11">
        <f>'Рейтинговая таблица организаций'!K46</f>
        <v>37</v>
      </c>
      <c r="T57" s="11">
        <f>'Рейтинговая таблица организаций'!L46</f>
        <v>37</v>
      </c>
      <c r="U57" s="11" t="str">
        <f>IF('Рейтинговая таблица организаций'!U46&lt;1,"Отсутствуют комфортные условия",(IF('Рейтинговая таблица организаций'!U46&lt;5,"Количество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7" s="17">
        <f>'Рейтинговая таблица организаций'!U46</f>
        <v>5</v>
      </c>
      <c r="W57" s="11">
        <f>IF('Рейтинговая таблица организаций'!U46&lt;1,0,(IF('Рейтинговая таблица организаций'!U46&lt;4,20,100)))</f>
        <v>100</v>
      </c>
      <c r="X57" s="11" t="s">
        <v>163</v>
      </c>
      <c r="Y57" s="11">
        <f>'Рейтинговая таблица организаций'!X46</f>
        <v>39</v>
      </c>
      <c r="Z57" s="11">
        <f>'Рейтинговая таблица организаций'!Y46</f>
        <v>39</v>
      </c>
      <c r="AA57" s="11" t="str">
        <f>IF('Рейтинговая таблица организаций'!AD46&lt;1,"Отсутствуют условия доступности для инвалидов",(IF('Рейтинговая таблица организаций'!AD46&lt;5,"Количество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7" s="16">
        <f>'Рейтинговая таблица организаций'!AD46</f>
        <v>3</v>
      </c>
      <c r="AC57" s="11">
        <f>IF('Рейтинговая таблица организаций'!AD46&lt;1,0,(IF('Рейтинговая таблица организаций'!AD46&lt;5,20,100)))</f>
        <v>20</v>
      </c>
      <c r="AD57" s="11" t="str">
        <f>IF('Рейтинговая таблица организаций'!AE46&lt;1,"Отсутствуют условия доступности, позволяющие инвалидам получать услуги наравне с другими",(IF('Рейтинговая таблица организаций'!AE46&lt;5,"Количество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7" s="17">
        <f>'Рейтинговая таблица организаций'!AE46</f>
        <v>3</v>
      </c>
      <c r="AF57" s="11">
        <f>IF('Рейтинговая таблица организаций'!AE46&lt;1,0,(IF('Рейтинговая таблица организаций'!AE46&lt;5,20,100)))</f>
        <v>20</v>
      </c>
      <c r="AG57" s="11" t="s">
        <v>164</v>
      </c>
      <c r="AH57" s="11">
        <f>'Рейтинговая таблица организаций'!AF46</f>
        <v>25</v>
      </c>
      <c r="AI57" s="11">
        <f>'Рейтинговая таблица организаций'!AG46</f>
        <v>28</v>
      </c>
      <c r="AJ57" s="11" t="s">
        <v>165</v>
      </c>
      <c r="AK57" s="11">
        <f>'Рейтинговая таблица организаций'!AL46</f>
        <v>39</v>
      </c>
      <c r="AL57" s="11">
        <f>'Рейтинговая таблица организаций'!AM46</f>
        <v>39</v>
      </c>
      <c r="AM57" s="11" t="s">
        <v>166</v>
      </c>
      <c r="AN57" s="11">
        <f>'Рейтинговая таблица организаций'!AN46</f>
        <v>39</v>
      </c>
      <c r="AO57" s="11">
        <f>'Рейтинговая таблица организаций'!AO46</f>
        <v>39</v>
      </c>
      <c r="AP57" s="11" t="s">
        <v>167</v>
      </c>
      <c r="AQ57" s="11">
        <f>'Рейтинговая таблица организаций'!AP46</f>
        <v>36</v>
      </c>
      <c r="AR57" s="11">
        <f>'Рейтинговая таблица организаций'!AQ46</f>
        <v>36</v>
      </c>
      <c r="AS57" s="11" t="s">
        <v>168</v>
      </c>
      <c r="AT57" s="11">
        <f>'Рейтинговая таблица организаций'!AV46</f>
        <v>39</v>
      </c>
      <c r="AU57" s="11">
        <f>'Рейтинговая таблица организаций'!AW46</f>
        <v>39</v>
      </c>
      <c r="AV57" s="11" t="s">
        <v>169</v>
      </c>
      <c r="AW57" s="11">
        <f>'Рейтинговая таблица организаций'!AX46</f>
        <v>39</v>
      </c>
      <c r="AX57" s="11">
        <f>'Рейтинговая таблица организаций'!AY46</f>
        <v>39</v>
      </c>
      <c r="AY57" s="11" t="s">
        <v>170</v>
      </c>
      <c r="AZ57" s="11">
        <f>'Рейтинговая таблица организаций'!AZ46</f>
        <v>39</v>
      </c>
      <c r="BA57" s="11">
        <f>'Рейтинговая таблица организаций'!BA46</f>
        <v>39</v>
      </c>
    </row>
    <row r="58" spans="1:53" ht="15.75" x14ac:dyDescent="0.25">
      <c r="A58" s="8">
        <f>'бланки '!D49</f>
        <v>44</v>
      </c>
      <c r="B58" s="8" t="str">
        <f>'бланки '!C49</f>
        <v>ГБОУ «СОШ №16 Г. МАЛГОБЕК»</v>
      </c>
      <c r="C58" s="8">
        <f>Численность!D47</f>
        <v>1097</v>
      </c>
      <c r="D58" s="8">
        <f>Численность!E47</f>
        <v>439</v>
      </c>
      <c r="E58" s="15">
        <f>Численность!F47</f>
        <v>0.4001823154056518</v>
      </c>
      <c r="F58" s="9" t="s">
        <v>159</v>
      </c>
      <c r="G58" s="10">
        <f>'Рейтинговая таблица организаций'!D47</f>
        <v>14</v>
      </c>
      <c r="H58" s="10">
        <f>'Рейтинговая таблица организаций'!E47</f>
        <v>14</v>
      </c>
      <c r="I58" s="9" t="s">
        <v>160</v>
      </c>
      <c r="J58" s="10">
        <f>'Рейтинговая таблица организаций'!F47</f>
        <v>59</v>
      </c>
      <c r="K58" s="10">
        <f>'Рейтинговая таблица организаций'!G47</f>
        <v>59</v>
      </c>
      <c r="L58" s="11" t="str">
        <f>IF('Рейтинговая таблица организаций'!H47&lt;1,"Отсутствуют или не функционируют дистанционные способы взаимодействия",(IF('Рейтинговая таблица организаций'!H47&lt;4,"В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8" s="17">
        <f>'Рейтинговая таблица организаций'!H47</f>
        <v>4</v>
      </c>
      <c r="N58" s="11">
        <f>IF('Рейтинговая таблица организаций'!H47&lt;1,0,(IF('Рейтинговая таблица организаций'!H47&lt;4,30,100)))</f>
        <v>100</v>
      </c>
      <c r="O58" s="11" t="s">
        <v>161</v>
      </c>
      <c r="P58" s="11">
        <f>'Рейтинговая таблица организаций'!I47</f>
        <v>402</v>
      </c>
      <c r="Q58" s="11">
        <f>'Рейтинговая таблица организаций'!J47</f>
        <v>409</v>
      </c>
      <c r="R58" s="11" t="s">
        <v>162</v>
      </c>
      <c r="S58" s="11">
        <f>'Рейтинговая таблица организаций'!K47</f>
        <v>380</v>
      </c>
      <c r="T58" s="11">
        <f>'Рейтинговая таблица организаций'!L47</f>
        <v>394</v>
      </c>
      <c r="U58" s="11" t="str">
        <f>IF('Рейтинговая таблица организаций'!U47&lt;1,"Отсутствуют комфортные условия",(IF('Рейтинговая таблица организаций'!U47&lt;5,"Количество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8" s="17">
        <f>'Рейтинговая таблица организаций'!U47</f>
        <v>5</v>
      </c>
      <c r="W58" s="11">
        <f>IF('Рейтинговая таблица организаций'!U47&lt;1,0,(IF('Рейтинговая таблица организаций'!U47&lt;4,20,100)))</f>
        <v>100</v>
      </c>
      <c r="X58" s="11" t="s">
        <v>163</v>
      </c>
      <c r="Y58" s="11">
        <f>'Рейтинговая таблица организаций'!X47</f>
        <v>422</v>
      </c>
      <c r="Z58" s="11">
        <f>'Рейтинговая таблица организаций'!Y47</f>
        <v>439</v>
      </c>
      <c r="AA58" s="11" t="str">
        <f>IF('Рейтинговая таблица организаций'!AD47&lt;1,"Отсутствуют условия доступности для инвалидов",(IF('Рейтинговая таблица организаций'!AD47&lt;5,"Количество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8" s="16">
        <f>'Рейтинговая таблица организаций'!AD47</f>
        <v>2</v>
      </c>
      <c r="AC58" s="11">
        <f>IF('Рейтинговая таблица организаций'!AD47&lt;1,0,(IF('Рейтинговая таблица организаций'!AD47&lt;5,20,100)))</f>
        <v>20</v>
      </c>
      <c r="AD58" s="11" t="str">
        <f>IF('Рейтинговая таблица организаций'!AE47&lt;1,"Отсутствуют условия доступности, позволяющие инвалидам получать услуги наравне с другими",(IF('Рейтинговая таблица организаций'!AE47&lt;5,"Количество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8" s="17">
        <f>'Рейтинговая таблица организаций'!AE47</f>
        <v>3</v>
      </c>
      <c r="AF58" s="11">
        <f>IF('Рейтинговая таблица организаций'!AE47&lt;1,0,(IF('Рейтинговая таблица организаций'!AE47&lt;5,20,100)))</f>
        <v>20</v>
      </c>
      <c r="AG58" s="11" t="s">
        <v>164</v>
      </c>
      <c r="AH58" s="11">
        <f>'Рейтинговая таблица организаций'!AF47</f>
        <v>197</v>
      </c>
      <c r="AI58" s="11">
        <f>'Рейтинговая таблица организаций'!AG47</f>
        <v>198</v>
      </c>
      <c r="AJ58" s="11" t="s">
        <v>165</v>
      </c>
      <c r="AK58" s="11">
        <f>'Рейтинговая таблица организаций'!AL47</f>
        <v>423</v>
      </c>
      <c r="AL58" s="11">
        <f>'Рейтинговая таблица организаций'!AM47</f>
        <v>439</v>
      </c>
      <c r="AM58" s="11" t="s">
        <v>166</v>
      </c>
      <c r="AN58" s="11">
        <f>'Рейтинговая таблица организаций'!AN47</f>
        <v>424</v>
      </c>
      <c r="AO58" s="11">
        <f>'Рейтинговая таблица организаций'!AO47</f>
        <v>439</v>
      </c>
      <c r="AP58" s="11" t="s">
        <v>167</v>
      </c>
      <c r="AQ58" s="11">
        <f>'Рейтинговая таблица организаций'!AP47</f>
        <v>376</v>
      </c>
      <c r="AR58" s="11">
        <f>'Рейтинговая таблица организаций'!AQ47</f>
        <v>379</v>
      </c>
      <c r="AS58" s="11" t="s">
        <v>168</v>
      </c>
      <c r="AT58" s="11">
        <f>'Рейтинговая таблица организаций'!AV47</f>
        <v>451</v>
      </c>
      <c r="AU58" s="11">
        <f>'Рейтинговая таблица организаций'!AW47</f>
        <v>439</v>
      </c>
      <c r="AV58" s="11" t="s">
        <v>169</v>
      </c>
      <c r="AW58" s="11">
        <f>'Рейтинговая таблица организаций'!AX47</f>
        <v>420</v>
      </c>
      <c r="AX58" s="11">
        <f>'Рейтинговая таблица организаций'!AY47</f>
        <v>439</v>
      </c>
      <c r="AY58" s="11" t="s">
        <v>170</v>
      </c>
      <c r="AZ58" s="11">
        <f>'Рейтинговая таблица организаций'!AZ47</f>
        <v>423</v>
      </c>
      <c r="BA58" s="11">
        <f>'Рейтинговая таблица организаций'!BA47</f>
        <v>439</v>
      </c>
    </row>
    <row r="59" spans="1:53" ht="15.75" x14ac:dyDescent="0.25">
      <c r="A59" s="8">
        <f>'бланки '!D50</f>
        <v>45</v>
      </c>
      <c r="B59" s="8" t="str">
        <f>'бланки '!C50</f>
        <v>ГБОУ «СОШ №20 Г. МАЛГОБЕК»</v>
      </c>
      <c r="C59" s="8">
        <f>Численность!D48</f>
        <v>1213</v>
      </c>
      <c r="D59" s="8">
        <f>Численность!E48</f>
        <v>486</v>
      </c>
      <c r="E59" s="15">
        <f>Численность!F48</f>
        <v>0.40065952184666115</v>
      </c>
      <c r="F59" s="9" t="s">
        <v>159</v>
      </c>
      <c r="G59" s="10">
        <f>'Рейтинговая таблица организаций'!D48</f>
        <v>14</v>
      </c>
      <c r="H59" s="10">
        <f>'Рейтинговая таблица организаций'!E48</f>
        <v>14</v>
      </c>
      <c r="I59" s="9" t="s">
        <v>160</v>
      </c>
      <c r="J59" s="10">
        <f>'Рейтинговая таблица организаций'!F48</f>
        <v>59</v>
      </c>
      <c r="K59" s="10">
        <f>'Рейтинговая таблица организаций'!G48</f>
        <v>59</v>
      </c>
      <c r="L59" s="11" t="str">
        <f>IF('Рейтинговая таблица организаций'!H48&lt;1,"Отсутствуют или не функционируют дистанционные способы взаимодействия",(IF('Рейтинговая таблица организаций'!H48&lt;4,"В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9" s="17">
        <f>'Рейтинговая таблица организаций'!H48</f>
        <v>4</v>
      </c>
      <c r="N59" s="11">
        <f>IF('Рейтинговая таблица организаций'!H48&lt;1,0,(IF('Рейтинговая таблица организаций'!H48&lt;4,30,100)))</f>
        <v>100</v>
      </c>
      <c r="O59" s="11" t="s">
        <v>161</v>
      </c>
      <c r="P59" s="11">
        <f>'Рейтинговая таблица организаций'!I48</f>
        <v>458</v>
      </c>
      <c r="Q59" s="11">
        <f>'Рейтинговая таблица организаций'!J48</f>
        <v>461</v>
      </c>
      <c r="R59" s="11" t="s">
        <v>162</v>
      </c>
      <c r="S59" s="11">
        <f>'Рейтинговая таблица организаций'!K48</f>
        <v>456</v>
      </c>
      <c r="T59" s="11">
        <f>'Рейтинговая таблица организаций'!L48</f>
        <v>462</v>
      </c>
      <c r="U59" s="11" t="str">
        <f>IF('Рейтинговая таблица организаций'!U48&lt;1,"Отсутствуют комфортные условия",(IF('Рейтинговая таблица организаций'!U48&lt;5,"Количество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59" s="17">
        <f>'Рейтинговая таблица организаций'!U48</f>
        <v>5</v>
      </c>
      <c r="W59" s="11">
        <f>IF('Рейтинговая таблица организаций'!U48&lt;1,0,(IF('Рейтинговая таблица организаций'!U48&lt;4,20,100)))</f>
        <v>100</v>
      </c>
      <c r="X59" s="11" t="s">
        <v>163</v>
      </c>
      <c r="Y59" s="11">
        <f>'Рейтинговая таблица организаций'!X48</f>
        <v>484</v>
      </c>
      <c r="Z59" s="11">
        <f>'Рейтинговая таблица организаций'!Y48</f>
        <v>486</v>
      </c>
      <c r="AA59" s="11" t="str">
        <f>IF('Рейтинговая таблица организаций'!AD48&lt;1,"Отсутствуют условия доступности для инвалидов",(IF('Рейтинговая таблица организаций'!AD48&lt;5,"Количество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59" s="16">
        <f>'Рейтинговая таблица организаций'!AD48</f>
        <v>2</v>
      </c>
      <c r="AC59" s="11">
        <f>IF('Рейтинговая таблица организаций'!AD48&lt;1,0,(IF('Рейтинговая таблица организаций'!AD48&lt;5,20,100)))</f>
        <v>20</v>
      </c>
      <c r="AD59" s="11" t="str">
        <f>IF('Рейтинговая таблица организаций'!AE48&lt;1,"Отсутствуют условия доступности, позволяющие инвалидам получать услуги наравне с другими",(IF('Рейтинговая таблица организаций'!AE48&lt;5,"Количество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9" s="17">
        <f>'Рейтинговая таблица организаций'!AE48</f>
        <v>3</v>
      </c>
      <c r="AF59" s="11">
        <f>IF('Рейтинговая таблица организаций'!AE48&lt;1,0,(IF('Рейтинговая таблица организаций'!AE48&lt;5,20,100)))</f>
        <v>20</v>
      </c>
      <c r="AG59" s="11" t="s">
        <v>164</v>
      </c>
      <c r="AH59" s="11">
        <f>'Рейтинговая таблица организаций'!AF48</f>
        <v>72</v>
      </c>
      <c r="AI59" s="11">
        <f>'Рейтинговая таблица организаций'!AG48</f>
        <v>78</v>
      </c>
      <c r="AJ59" s="11" t="s">
        <v>165</v>
      </c>
      <c r="AK59" s="11">
        <f>'Рейтинговая таблица организаций'!AL48</f>
        <v>484</v>
      </c>
      <c r="AL59" s="11">
        <f>'Рейтинговая таблица организаций'!AM48</f>
        <v>486</v>
      </c>
      <c r="AM59" s="11" t="s">
        <v>166</v>
      </c>
      <c r="AN59" s="11">
        <f>'Рейтинговая таблица организаций'!AN48</f>
        <v>483</v>
      </c>
      <c r="AO59" s="11">
        <f>'Рейтинговая таблица организаций'!AO48</f>
        <v>486</v>
      </c>
      <c r="AP59" s="11" t="s">
        <v>167</v>
      </c>
      <c r="AQ59" s="11">
        <f>'Рейтинговая таблица организаций'!AP48</f>
        <v>448</v>
      </c>
      <c r="AR59" s="11">
        <f>'Рейтинговая таблица организаций'!AQ48</f>
        <v>448</v>
      </c>
      <c r="AS59" s="11" t="s">
        <v>168</v>
      </c>
      <c r="AT59" s="11">
        <f>'Рейтинговая таблица организаций'!AV48</f>
        <v>484</v>
      </c>
      <c r="AU59" s="11">
        <f>'Рейтинговая таблица организаций'!AW48</f>
        <v>486</v>
      </c>
      <c r="AV59" s="11" t="s">
        <v>169</v>
      </c>
      <c r="AW59" s="11">
        <f>'Рейтинговая таблица организаций'!AX48</f>
        <v>482</v>
      </c>
      <c r="AX59" s="11">
        <f>'Рейтинговая таблица организаций'!AY48</f>
        <v>486</v>
      </c>
      <c r="AY59" s="11" t="s">
        <v>170</v>
      </c>
      <c r="AZ59" s="11">
        <f>'Рейтинговая таблица организаций'!AZ48</f>
        <v>484</v>
      </c>
      <c r="BA59" s="11">
        <f>'Рейтинговая таблица организаций'!BA48</f>
        <v>486</v>
      </c>
    </row>
    <row r="60" spans="1:53" ht="15.75" x14ac:dyDescent="0.25">
      <c r="A60" s="8">
        <f>'бланки '!D51</f>
        <v>46</v>
      </c>
      <c r="B60" s="8" t="str">
        <f>'бланки '!C51</f>
        <v>ГБОУ «СОШ№1 С.П. Верхние Ачалуки»</v>
      </c>
      <c r="C60" s="8">
        <f>Численность!D49</f>
        <v>418</v>
      </c>
      <c r="D60" s="8">
        <f>Численность!E49</f>
        <v>168</v>
      </c>
      <c r="E60" s="15">
        <f>Численность!F49</f>
        <v>0.40191387559808611</v>
      </c>
      <c r="F60" s="9" t="s">
        <v>159</v>
      </c>
      <c r="G60" s="10">
        <f>'Рейтинговая таблица организаций'!D49</f>
        <v>14</v>
      </c>
      <c r="H60" s="10">
        <f>'Рейтинговая таблица организаций'!E49</f>
        <v>14</v>
      </c>
      <c r="I60" s="9" t="s">
        <v>160</v>
      </c>
      <c r="J60" s="10">
        <f>'Рейтинговая таблица организаций'!F49</f>
        <v>59</v>
      </c>
      <c r="K60" s="10">
        <f>'Рейтинговая таблица организаций'!G49</f>
        <v>59</v>
      </c>
      <c r="L60" s="11" t="str">
        <f>IF('Рейтинговая таблица организаций'!H49&lt;1,"Отсутствуют или не функционируют дистанционные способы взаимодействия",(IF('Рейтинговая таблица организаций'!H49&lt;4,"В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0" s="17">
        <f>'Рейтинговая таблица организаций'!H49</f>
        <v>4</v>
      </c>
      <c r="N60" s="11">
        <f>IF('Рейтинговая таблица организаций'!H49&lt;1,0,(IF('Рейтинговая таблица организаций'!H49&lt;4,30,100)))</f>
        <v>100</v>
      </c>
      <c r="O60" s="11" t="s">
        <v>161</v>
      </c>
      <c r="P60" s="11">
        <f>'Рейтинговая таблица организаций'!I49</f>
        <v>164</v>
      </c>
      <c r="Q60" s="11">
        <f>'Рейтинговая таблица организаций'!J49</f>
        <v>164</v>
      </c>
      <c r="R60" s="11" t="s">
        <v>162</v>
      </c>
      <c r="S60" s="11">
        <f>'Рейтинговая таблица организаций'!K49</f>
        <v>164</v>
      </c>
      <c r="T60" s="11">
        <f>'Рейтинговая таблица организаций'!L49</f>
        <v>166</v>
      </c>
      <c r="U60" s="11" t="str">
        <f>IF('Рейтинговая таблица организаций'!U49&lt;1,"Отсутствуют комфортные условия",(IF('Рейтинговая таблица организаций'!U49&lt;5,"Количество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0" s="17">
        <f>'Рейтинговая таблица организаций'!U49</f>
        <v>5</v>
      </c>
      <c r="W60" s="11">
        <f>IF('Рейтинговая таблица организаций'!U49&lt;1,0,(IF('Рейтинговая таблица организаций'!U49&lt;4,20,100)))</f>
        <v>100</v>
      </c>
      <c r="X60" s="11" t="s">
        <v>163</v>
      </c>
      <c r="Y60" s="11">
        <f>'Рейтинговая таблица организаций'!X49</f>
        <v>165</v>
      </c>
      <c r="Z60" s="11">
        <f>'Рейтинговая таблица организаций'!Y49</f>
        <v>168</v>
      </c>
      <c r="AA60" s="11" t="str">
        <f>IF('Рейтинговая таблица организаций'!AD49&lt;1,"Отсутствуют условия доступности для инвалидов",(IF('Рейтинговая таблица организаций'!AD49&lt;5,"Количество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60" s="16">
        <f>'Рейтинговая таблица организаций'!AD49</f>
        <v>5</v>
      </c>
      <c r="AC60" s="11">
        <f>IF('Рейтинговая таблица организаций'!AD49&lt;1,0,(IF('Рейтинговая таблица организаций'!AD49&lt;5,20,100)))</f>
        <v>100</v>
      </c>
      <c r="AD60" s="11" t="str">
        <f>IF('Рейтинговая таблица организаций'!AE49&lt;1,"Отсутствуют условия доступности, позволяющие инвалидам получать услуги наравне с другими",(IF('Рейтинговая таблица организаций'!AE49&lt;5,"Количество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0" s="17">
        <f>'Рейтинговая таблица организаций'!AE49</f>
        <v>3</v>
      </c>
      <c r="AF60" s="11">
        <f>IF('Рейтинговая таблица организаций'!AE49&lt;1,0,(IF('Рейтинговая таблица организаций'!AE49&lt;5,20,100)))</f>
        <v>20</v>
      </c>
      <c r="AG60" s="11" t="s">
        <v>164</v>
      </c>
      <c r="AH60" s="11">
        <f>'Рейтинговая таблица организаций'!AF49</f>
        <v>117</v>
      </c>
      <c r="AI60" s="11">
        <f>'Рейтинговая таблица организаций'!AG49</f>
        <v>118</v>
      </c>
      <c r="AJ60" s="11" t="s">
        <v>165</v>
      </c>
      <c r="AK60" s="11">
        <f>'Рейтинговая таблица организаций'!AL49</f>
        <v>166</v>
      </c>
      <c r="AL60" s="11">
        <f>'Рейтинговая таблица организаций'!AM49</f>
        <v>168</v>
      </c>
      <c r="AM60" s="11" t="s">
        <v>166</v>
      </c>
      <c r="AN60" s="11">
        <f>'Рейтинговая таблица организаций'!AN49</f>
        <v>166</v>
      </c>
      <c r="AO60" s="11">
        <f>'Рейтинговая таблица организаций'!AO49</f>
        <v>168</v>
      </c>
      <c r="AP60" s="11" t="s">
        <v>167</v>
      </c>
      <c r="AQ60" s="11">
        <f>'Рейтинговая таблица организаций'!AP49</f>
        <v>156</v>
      </c>
      <c r="AR60" s="11">
        <f>'Рейтинговая таблица организаций'!AQ49</f>
        <v>157</v>
      </c>
      <c r="AS60" s="11" t="s">
        <v>168</v>
      </c>
      <c r="AT60" s="11">
        <f>'Рейтинговая таблица организаций'!AV49</f>
        <v>165</v>
      </c>
      <c r="AU60" s="11">
        <f>'Рейтинговая таблица организаций'!AW49</f>
        <v>168</v>
      </c>
      <c r="AV60" s="11" t="s">
        <v>169</v>
      </c>
      <c r="AW60" s="11">
        <f>'Рейтинговая таблица организаций'!AX49</f>
        <v>167</v>
      </c>
      <c r="AX60" s="11">
        <f>'Рейтинговая таблица организаций'!AY49</f>
        <v>168</v>
      </c>
      <c r="AY60" s="11" t="s">
        <v>170</v>
      </c>
      <c r="AZ60" s="11">
        <f>'Рейтинговая таблица организаций'!AZ49</f>
        <v>167</v>
      </c>
      <c r="BA60" s="11">
        <f>'Рейтинговая таблица организаций'!BA49</f>
        <v>168</v>
      </c>
    </row>
    <row r="61" spans="1:53" ht="15.75" x14ac:dyDescent="0.25">
      <c r="A61" s="8">
        <f>'бланки '!D52</f>
        <v>47</v>
      </c>
      <c r="B61" s="8" t="str">
        <f>'бланки '!C52</f>
        <v>ГБОУ «ШКОЛА-ИНТЕРНАТ №4 МАЛГОБЕКСКОГО РАЙОНА»</v>
      </c>
      <c r="C61" s="8">
        <f>Численность!D50</f>
        <v>308</v>
      </c>
      <c r="D61" s="8">
        <f>Численность!E50</f>
        <v>124</v>
      </c>
      <c r="E61" s="15">
        <f>Численность!F50</f>
        <v>0.40259740259740262</v>
      </c>
      <c r="F61" s="9" t="s">
        <v>159</v>
      </c>
      <c r="G61" s="10">
        <f>'Рейтинговая таблица организаций'!D50</f>
        <v>14</v>
      </c>
      <c r="H61" s="10">
        <f>'Рейтинговая таблица организаций'!E50</f>
        <v>14</v>
      </c>
      <c r="I61" s="9" t="s">
        <v>160</v>
      </c>
      <c r="J61" s="10">
        <f>'Рейтинговая таблица организаций'!F50</f>
        <v>59</v>
      </c>
      <c r="K61" s="10">
        <f>'Рейтинговая таблица организаций'!G50</f>
        <v>59</v>
      </c>
      <c r="L61" s="11" t="str">
        <f>IF('Рейтинговая таблица организаций'!H50&lt;1,"Отсутствуют или не функционируют дистанционные способы взаимодействия",(IF('Рейтинговая таблица организаций'!H50&lt;4,"В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1" s="17">
        <f>'Рейтинговая таблица организаций'!H50</f>
        <v>4</v>
      </c>
      <c r="N61" s="11">
        <f>IF('Рейтинговая таблица организаций'!H50&lt;1,0,(IF('Рейтинговая таблица организаций'!H50&lt;4,30,100)))</f>
        <v>100</v>
      </c>
      <c r="O61" s="11" t="s">
        <v>161</v>
      </c>
      <c r="P61" s="11">
        <f>'Рейтинговая таблица организаций'!I50</f>
        <v>116</v>
      </c>
      <c r="Q61" s="11">
        <f>'Рейтинговая таблица организаций'!J50</f>
        <v>118</v>
      </c>
      <c r="R61" s="11" t="s">
        <v>162</v>
      </c>
      <c r="S61" s="11">
        <f>'Рейтинговая таблица организаций'!K50</f>
        <v>116</v>
      </c>
      <c r="T61" s="11">
        <f>'Рейтинговая таблица организаций'!L50</f>
        <v>118</v>
      </c>
      <c r="U61" s="11" t="str">
        <f>IF('Рейтинговая таблица организаций'!U50&lt;1,"Отсутствуют комфортные условия",(IF('Рейтинговая таблица организаций'!U50&lt;5,"Количество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1" s="17">
        <f>'Рейтинговая таблица организаций'!U50</f>
        <v>5</v>
      </c>
      <c r="W61" s="11">
        <f>IF('Рейтинговая таблица организаций'!U50&lt;1,0,(IF('Рейтинговая таблица организаций'!U50&lt;4,20,100)))</f>
        <v>100</v>
      </c>
      <c r="X61" s="11" t="s">
        <v>163</v>
      </c>
      <c r="Y61" s="11">
        <f>'Рейтинговая таблица организаций'!X50</f>
        <v>123</v>
      </c>
      <c r="Z61" s="11">
        <f>'Рейтинговая таблица организаций'!Y50</f>
        <v>124</v>
      </c>
      <c r="AA61" s="11" t="str">
        <f>IF('Рейтинговая таблица организаций'!AD50&lt;1,"Отсутствуют условия доступности для инвалидов",(IF('Рейтинговая таблица организаций'!AD50&lt;5,"Количество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61" s="16">
        <f>'Рейтинговая таблица организаций'!AD50</f>
        <v>6</v>
      </c>
      <c r="AC61" s="11">
        <f>IF('Рейтинговая таблица организаций'!AD50&lt;1,0,(IF('Рейтинговая таблица организаций'!AD50&lt;5,20,100)))</f>
        <v>100</v>
      </c>
      <c r="AD61" s="11" t="str">
        <f>IF('Рейтинговая таблица организаций'!AE50&lt;1,"Отсутствуют условия доступности, позволяющие инвалидам получать услуги наравне с другими",(IF('Рейтинговая таблица организаций'!AE50&lt;5,"Количество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61" s="17">
        <f>'Рейтинговая таблица организаций'!AE50</f>
        <v>5</v>
      </c>
      <c r="AF61" s="11">
        <f>IF('Рейтинговая таблица организаций'!AE50&lt;1,0,(IF('Рейтинговая таблица организаций'!AE50&lt;5,20,100)))</f>
        <v>100</v>
      </c>
      <c r="AG61" s="11" t="s">
        <v>164</v>
      </c>
      <c r="AH61" s="11">
        <f>'Рейтинговая таблица организаций'!AF50</f>
        <v>16</v>
      </c>
      <c r="AI61" s="11">
        <f>'Рейтинговая таблица организаций'!AG50</f>
        <v>16</v>
      </c>
      <c r="AJ61" s="11" t="s">
        <v>165</v>
      </c>
      <c r="AK61" s="11">
        <f>'Рейтинговая таблица организаций'!AL50</f>
        <v>123</v>
      </c>
      <c r="AL61" s="11">
        <f>'Рейтинговая таблица организаций'!AM50</f>
        <v>124</v>
      </c>
      <c r="AM61" s="11" t="s">
        <v>166</v>
      </c>
      <c r="AN61" s="11">
        <f>'Рейтинговая таблица организаций'!AN50</f>
        <v>123</v>
      </c>
      <c r="AO61" s="11">
        <f>'Рейтинговая таблица организаций'!AO50</f>
        <v>124</v>
      </c>
      <c r="AP61" s="11" t="s">
        <v>167</v>
      </c>
      <c r="AQ61" s="11">
        <f>'Рейтинговая таблица организаций'!AP50</f>
        <v>109</v>
      </c>
      <c r="AR61" s="11">
        <f>'Рейтинговая таблица организаций'!AQ50</f>
        <v>110</v>
      </c>
      <c r="AS61" s="11" t="s">
        <v>168</v>
      </c>
      <c r="AT61" s="11">
        <f>'Рейтинговая таблица организаций'!AV50</f>
        <v>121</v>
      </c>
      <c r="AU61" s="11">
        <f>'Рейтинговая таблица организаций'!AW50</f>
        <v>124</v>
      </c>
      <c r="AV61" s="11" t="s">
        <v>169</v>
      </c>
      <c r="AW61" s="11">
        <f>'Рейтинговая таблица организаций'!AX50</f>
        <v>122</v>
      </c>
      <c r="AX61" s="11">
        <f>'Рейтинговая таблица организаций'!AY50</f>
        <v>124</v>
      </c>
      <c r="AY61" s="11" t="s">
        <v>170</v>
      </c>
      <c r="AZ61" s="11">
        <f>'Рейтинговая таблица организаций'!AZ50</f>
        <v>123</v>
      </c>
      <c r="BA61" s="11">
        <f>'Рейтинговая таблица организаций'!BA50</f>
        <v>124</v>
      </c>
    </row>
    <row r="62" spans="1:53" ht="15.75" x14ac:dyDescent="0.25">
      <c r="A62" s="8">
        <f>'бланки '!D53</f>
        <v>48</v>
      </c>
      <c r="B62" s="8" t="str">
        <f>'бланки '!C53</f>
        <v>ГБОУ «ООШ №8 С.П.САГОПШИ»</v>
      </c>
      <c r="C62" s="8">
        <f>Численность!D51</f>
        <v>786</v>
      </c>
      <c r="D62" s="8">
        <f>Численность!E51</f>
        <v>315</v>
      </c>
      <c r="E62" s="15">
        <f>Численность!F51</f>
        <v>0.40076335877862596</v>
      </c>
      <c r="F62" s="9" t="s">
        <v>159</v>
      </c>
      <c r="G62" s="10">
        <f>'Рейтинговая таблица организаций'!D51</f>
        <v>14</v>
      </c>
      <c r="H62" s="10">
        <f>'Рейтинговая таблица организаций'!E51</f>
        <v>14</v>
      </c>
      <c r="I62" s="9" t="s">
        <v>160</v>
      </c>
      <c r="J62" s="10">
        <f>'Рейтинговая таблица организаций'!F51</f>
        <v>59</v>
      </c>
      <c r="K62" s="10">
        <f>'Рейтинговая таблица организаций'!G51</f>
        <v>59</v>
      </c>
      <c r="L62" s="11" t="str">
        <f>IF('Рейтинговая таблица организаций'!H51&lt;1,"Отсутствуют или не функционируют дистанционные способы взаимодействия",(IF('Рейтинговая таблица организаций'!H51&lt;4,"В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2" s="17">
        <f>'Рейтинговая таблица организаций'!H51</f>
        <v>4</v>
      </c>
      <c r="N62" s="11">
        <f>IF('Рейтинговая таблица организаций'!H51&lt;1,0,(IF('Рейтинговая таблица организаций'!H51&lt;4,30,100)))</f>
        <v>100</v>
      </c>
      <c r="O62" s="11" t="s">
        <v>161</v>
      </c>
      <c r="P62" s="11">
        <f>'Рейтинговая таблица организаций'!I51</f>
        <v>278</v>
      </c>
      <c r="Q62" s="11">
        <f>'Рейтинговая таблица организаций'!J51</f>
        <v>283</v>
      </c>
      <c r="R62" s="11" t="s">
        <v>162</v>
      </c>
      <c r="S62" s="11">
        <f>'Рейтинговая таблица организаций'!K51</f>
        <v>250</v>
      </c>
      <c r="T62" s="11">
        <f>'Рейтинговая таблица организаций'!L51</f>
        <v>253</v>
      </c>
      <c r="U62" s="11" t="str">
        <f>IF('Рейтинговая таблица организаций'!U51&lt;1,"Отсутствуют комфортные условия",(IF('Рейтинговая таблица организаций'!U51&lt;5,"Количество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2" s="17">
        <f>'Рейтинговая таблица организаций'!U51</f>
        <v>5</v>
      </c>
      <c r="W62" s="11">
        <f>IF('Рейтинговая таблица организаций'!U51&lt;1,0,(IF('Рейтинговая таблица организаций'!U51&lt;4,20,100)))</f>
        <v>100</v>
      </c>
      <c r="X62" s="11" t="s">
        <v>163</v>
      </c>
      <c r="Y62" s="11">
        <f>'Рейтинговая таблица организаций'!X51</f>
        <v>307</v>
      </c>
      <c r="Z62" s="11">
        <f>'Рейтинговая таблица организаций'!Y51</f>
        <v>315</v>
      </c>
      <c r="AA62" s="11" t="str">
        <f>IF('Рейтинговая таблица организаций'!AD51&lt;1,"Отсутствуют условия доступности для инвалидов",(IF('Рейтинговая таблица организаций'!AD51&lt;5,"Количество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62" s="16">
        <f>'Рейтинговая таблица организаций'!AD51</f>
        <v>1</v>
      </c>
      <c r="AC62" s="11">
        <f>IF('Рейтинговая таблица организаций'!AD51&lt;1,0,(IF('Рейтинговая таблица организаций'!AD51&lt;5,20,100)))</f>
        <v>20</v>
      </c>
      <c r="AD62" s="11" t="str">
        <f>IF('Рейтинговая таблица организаций'!AE51&lt;1,"Отсутствуют условия доступности, позволяющие инвалидам получать услуги наравне с другими",(IF('Рейтинговая таблица организаций'!AE51&lt;5,"Количество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62" s="17">
        <f>'Рейтинговая таблица организаций'!AE51</f>
        <v>5</v>
      </c>
      <c r="AF62" s="11">
        <f>IF('Рейтинговая таблица организаций'!AE51&lt;1,0,(IF('Рейтинговая таблица организаций'!AE51&lt;5,20,100)))</f>
        <v>100</v>
      </c>
      <c r="AG62" s="11" t="s">
        <v>164</v>
      </c>
      <c r="AH62" s="11">
        <f>'Рейтинговая таблица организаций'!AF51</f>
        <v>214</v>
      </c>
      <c r="AI62" s="11">
        <f>'Рейтинговая таблица организаций'!AG51</f>
        <v>217</v>
      </c>
      <c r="AJ62" s="11" t="s">
        <v>165</v>
      </c>
      <c r="AK62" s="11">
        <f>'Рейтинговая таблица организаций'!AL51</f>
        <v>306</v>
      </c>
      <c r="AL62" s="11">
        <f>'Рейтинговая таблица организаций'!AM51</f>
        <v>315</v>
      </c>
      <c r="AM62" s="11" t="s">
        <v>166</v>
      </c>
      <c r="AN62" s="11">
        <f>'Рейтинговая таблица организаций'!AN51</f>
        <v>312</v>
      </c>
      <c r="AO62" s="11">
        <f>'Рейтинговая таблица организаций'!AO51</f>
        <v>315</v>
      </c>
      <c r="AP62" s="11" t="s">
        <v>167</v>
      </c>
      <c r="AQ62" s="11">
        <f>'Рейтинговая таблица организаций'!AP51</f>
        <v>190</v>
      </c>
      <c r="AR62" s="11">
        <f>'Рейтинговая таблица организаций'!AQ51</f>
        <v>192</v>
      </c>
      <c r="AS62" s="11" t="s">
        <v>168</v>
      </c>
      <c r="AT62" s="11">
        <f>'Рейтинговая таблица организаций'!AV51</f>
        <v>284</v>
      </c>
      <c r="AU62" s="11">
        <f>'Рейтинговая таблица организаций'!AW51</f>
        <v>315</v>
      </c>
      <c r="AV62" s="11" t="s">
        <v>169</v>
      </c>
      <c r="AW62" s="11">
        <f>'Рейтинговая таблица организаций'!AX51</f>
        <v>312</v>
      </c>
      <c r="AX62" s="11">
        <f>'Рейтинговая таблица организаций'!AY51</f>
        <v>315</v>
      </c>
      <c r="AY62" s="11" t="s">
        <v>170</v>
      </c>
      <c r="AZ62" s="11">
        <f>'Рейтинговая таблица организаций'!AZ51</f>
        <v>311</v>
      </c>
      <c r="BA62" s="11">
        <f>'Рейтинговая таблица организаций'!BA51</f>
        <v>315</v>
      </c>
    </row>
    <row r="63" spans="1:53" ht="15.75" x14ac:dyDescent="0.25">
      <c r="A63" s="8">
        <f>'бланки '!D54</f>
        <v>49</v>
      </c>
      <c r="B63" s="8" t="str">
        <f>'бланки '!C54</f>
        <v>ГБОУ «СОШ №22 С.П. ВЕРХНИЕ АЧАЛУКИ»</v>
      </c>
      <c r="C63" s="8">
        <f>Численность!D52</f>
        <v>519</v>
      </c>
      <c r="D63" s="8">
        <f>Численность!E52</f>
        <v>208</v>
      </c>
      <c r="E63" s="15">
        <f>Численность!F52</f>
        <v>0.40077071290944122</v>
      </c>
      <c r="F63" s="9" t="s">
        <v>159</v>
      </c>
      <c r="G63" s="10">
        <f>'Рейтинговая таблица организаций'!D52</f>
        <v>14</v>
      </c>
      <c r="H63" s="10">
        <f>'Рейтинговая таблица организаций'!E52</f>
        <v>14</v>
      </c>
      <c r="I63" s="9" t="s">
        <v>160</v>
      </c>
      <c r="J63" s="10">
        <f>'Рейтинговая таблица организаций'!F52</f>
        <v>59</v>
      </c>
      <c r="K63" s="10">
        <f>'Рейтинговая таблица организаций'!G52</f>
        <v>59</v>
      </c>
      <c r="L63" s="11" t="str">
        <f>IF('Рейтинговая таблица организаций'!H52&lt;1,"Отсутствуют или не функционируют дистанционные способы взаимодействия",(IF('Рейтинговая таблица организаций'!H52&lt;4,"В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3" s="17">
        <f>'Рейтинговая таблица организаций'!H52</f>
        <v>4</v>
      </c>
      <c r="N63" s="11">
        <f>IF('Рейтинговая таблица организаций'!H52&lt;1,0,(IF('Рейтинговая таблица организаций'!H52&lt;4,30,100)))</f>
        <v>100</v>
      </c>
      <c r="O63" s="11" t="s">
        <v>161</v>
      </c>
      <c r="P63" s="11">
        <f>'Рейтинговая таблица организаций'!I52</f>
        <v>184</v>
      </c>
      <c r="Q63" s="11">
        <f>'Рейтинговая таблица организаций'!J52</f>
        <v>186</v>
      </c>
      <c r="R63" s="11" t="s">
        <v>162</v>
      </c>
      <c r="S63" s="11">
        <f>'Рейтинговая таблица организаций'!K52</f>
        <v>181</v>
      </c>
      <c r="T63" s="11">
        <f>'Рейтинговая таблица организаций'!L52</f>
        <v>185</v>
      </c>
      <c r="U63" s="11" t="str">
        <f>IF('Рейтинговая таблица организаций'!U52&lt;1,"Отсутствуют комфортные условия",(IF('Рейтинговая таблица организаций'!U52&lt;5,"Количество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3" s="17">
        <f>'Рейтинговая таблица организаций'!U52</f>
        <v>5</v>
      </c>
      <c r="W63" s="11">
        <f>IF('Рейтинговая таблица организаций'!U52&lt;1,0,(IF('Рейтинговая таблица организаций'!U52&lt;4,20,100)))</f>
        <v>100</v>
      </c>
      <c r="X63" s="11" t="s">
        <v>163</v>
      </c>
      <c r="Y63" s="11">
        <f>'Рейтинговая таблица организаций'!X52</f>
        <v>207</v>
      </c>
      <c r="Z63" s="11">
        <f>'Рейтинговая таблица организаций'!Y52</f>
        <v>208</v>
      </c>
      <c r="AA63" s="11" t="str">
        <f>IF('Рейтинговая таблица организаций'!AD52&lt;1,"Отсутствуют условия доступности для инвалидов",(IF('Рейтинговая таблица организаций'!AD52&lt;5,"Количество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63" s="16">
        <f>'Рейтинговая таблица организаций'!AD52</f>
        <v>2</v>
      </c>
      <c r="AC63" s="11">
        <f>IF('Рейтинговая таблица организаций'!AD52&lt;1,0,(IF('Рейтинговая таблица организаций'!AD52&lt;5,20,100)))</f>
        <v>20</v>
      </c>
      <c r="AD63" s="11" t="str">
        <f>IF('Рейтинговая таблица организаций'!AE52&lt;1,"Отсутствуют условия доступности, позволяющие инвалидам получать услуги наравне с другими",(IF('Рейтинговая таблица организаций'!AE52&lt;5,"Количество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63" s="17">
        <f>'Рейтинговая таблица организаций'!AE52</f>
        <v>5</v>
      </c>
      <c r="AF63" s="11">
        <f>IF('Рейтинговая таблица организаций'!AE52&lt;1,0,(IF('Рейтинговая таблица организаций'!AE52&lt;5,20,100)))</f>
        <v>100</v>
      </c>
      <c r="AG63" s="11" t="s">
        <v>164</v>
      </c>
      <c r="AH63" s="11">
        <f>'Рейтинговая таблица организаций'!AF52</f>
        <v>5</v>
      </c>
      <c r="AI63" s="11">
        <f>'Рейтинговая таблица организаций'!AG52</f>
        <v>5</v>
      </c>
      <c r="AJ63" s="11" t="s">
        <v>165</v>
      </c>
      <c r="AK63" s="11">
        <f>'Рейтинговая таблица организаций'!AL52</f>
        <v>208</v>
      </c>
      <c r="AL63" s="11">
        <f>'Рейтинговая таблица организаций'!AM52</f>
        <v>208</v>
      </c>
      <c r="AM63" s="11" t="s">
        <v>166</v>
      </c>
      <c r="AN63" s="11">
        <f>'Рейтинговая таблица организаций'!AN52</f>
        <v>207</v>
      </c>
      <c r="AO63" s="11">
        <f>'Рейтинговая таблица организаций'!AO52</f>
        <v>208</v>
      </c>
      <c r="AP63" s="11" t="s">
        <v>167</v>
      </c>
      <c r="AQ63" s="11">
        <f>'Рейтинговая таблица организаций'!AP52</f>
        <v>187</v>
      </c>
      <c r="AR63" s="11">
        <f>'Рейтинговая таблица организаций'!AQ52</f>
        <v>187</v>
      </c>
      <c r="AS63" s="11" t="s">
        <v>168</v>
      </c>
      <c r="AT63" s="11">
        <f>'Рейтинговая таблица организаций'!AV52</f>
        <v>208</v>
      </c>
      <c r="AU63" s="11">
        <f>'Рейтинговая таблица организаций'!AW52</f>
        <v>208</v>
      </c>
      <c r="AV63" s="11" t="s">
        <v>169</v>
      </c>
      <c r="AW63" s="11">
        <f>'Рейтинговая таблица организаций'!AX52</f>
        <v>208</v>
      </c>
      <c r="AX63" s="11">
        <f>'Рейтинговая таблица организаций'!AY52</f>
        <v>208</v>
      </c>
      <c r="AY63" s="11" t="s">
        <v>170</v>
      </c>
      <c r="AZ63" s="11">
        <f>'Рейтинговая таблица организаций'!AZ52</f>
        <v>208</v>
      </c>
      <c r="BA63" s="11">
        <f>'Рейтинговая таблица организаций'!BA52</f>
        <v>208</v>
      </c>
    </row>
    <row r="64" spans="1:53" ht="15.75" x14ac:dyDescent="0.25">
      <c r="A64" s="8">
        <f>'бланки '!D55</f>
        <v>50</v>
      </c>
      <c r="B64" s="8" t="str">
        <f>'бланки '!C55</f>
        <v>ГБОУ «ООШ №24 С.П. НОВЫЙ РЕДАНТ»</v>
      </c>
      <c r="C64" s="8">
        <f>Численность!D53</f>
        <v>410</v>
      </c>
      <c r="D64" s="8">
        <f>Численность!E53</f>
        <v>164</v>
      </c>
      <c r="E64" s="15">
        <f>Численность!F53</f>
        <v>0.4</v>
      </c>
      <c r="F64" s="9" t="s">
        <v>159</v>
      </c>
      <c r="G64" s="10">
        <f>'Рейтинговая таблица организаций'!D53</f>
        <v>14</v>
      </c>
      <c r="H64" s="10">
        <f>'Рейтинговая таблица организаций'!E53</f>
        <v>14</v>
      </c>
      <c r="I64" s="9" t="s">
        <v>160</v>
      </c>
      <c r="J64" s="10">
        <f>'Рейтинговая таблица организаций'!F53</f>
        <v>59</v>
      </c>
      <c r="K64" s="10">
        <f>'Рейтинговая таблица организаций'!G53</f>
        <v>59</v>
      </c>
      <c r="L64" s="11" t="str">
        <f>IF('Рейтинговая таблица организаций'!H53&lt;1,"Отсутствуют или не функционируют дистанционные способы взаимодействия",(IF('Рейтинговая таблица организаций'!H53&lt;4,"В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4" s="17">
        <f>'Рейтинговая таблица организаций'!H53</f>
        <v>4</v>
      </c>
      <c r="N64" s="11">
        <f>IF('Рейтинговая таблица организаций'!H53&lt;1,0,(IF('Рейтинговая таблица организаций'!H53&lt;4,30,100)))</f>
        <v>100</v>
      </c>
      <c r="O64" s="11" t="s">
        <v>161</v>
      </c>
      <c r="P64" s="11">
        <f>'Рейтинговая таблица организаций'!I53</f>
        <v>160</v>
      </c>
      <c r="Q64" s="11">
        <f>'Рейтинговая таблица организаций'!J53</f>
        <v>160</v>
      </c>
      <c r="R64" s="11" t="s">
        <v>162</v>
      </c>
      <c r="S64" s="11">
        <f>'Рейтинговая таблица организаций'!K53</f>
        <v>160</v>
      </c>
      <c r="T64" s="11">
        <f>'Рейтинговая таблица организаций'!L53</f>
        <v>162</v>
      </c>
      <c r="U64" s="11" t="str">
        <f>IF('Рейтинговая таблица организаций'!U53&lt;1,"Отсутствуют комфортные условия",(IF('Рейтинговая таблица организаций'!U53&lt;5,"Количество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4" s="17">
        <f>'Рейтинговая таблица организаций'!U53</f>
        <v>5</v>
      </c>
      <c r="W64" s="11">
        <f>IF('Рейтинговая таблица организаций'!U53&lt;1,0,(IF('Рейтинговая таблица организаций'!U53&lt;4,20,100)))</f>
        <v>100</v>
      </c>
      <c r="X64" s="11" t="s">
        <v>163</v>
      </c>
      <c r="Y64" s="11">
        <f>'Рейтинговая таблица организаций'!X53</f>
        <v>161</v>
      </c>
      <c r="Z64" s="11">
        <f>'Рейтинговая таблица организаций'!Y53</f>
        <v>164</v>
      </c>
      <c r="AA64" s="11" t="str">
        <f>IF('Рейтинговая таблица организаций'!AD53&lt;1,"Отсутствуют условия доступности для инвалидов",(IF('Рейтинговая таблица организаций'!AD53&lt;5,"Количество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64" s="16">
        <f>'Рейтинговая таблица организаций'!AD53</f>
        <v>1</v>
      </c>
      <c r="AC64" s="11">
        <f>IF('Рейтинговая таблица организаций'!AD53&lt;1,0,(IF('Рейтинговая таблица организаций'!AD53&lt;5,20,100)))</f>
        <v>20</v>
      </c>
      <c r="AD64" s="11" t="str">
        <f>IF('Рейтинговая таблица организаций'!AE53&lt;1,"Отсутствуют условия доступности, позволяющие инвалидам получать услуги наравне с другими",(IF('Рейтинговая таблица организаций'!AE53&lt;5,"Количество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4" s="17">
        <f>'Рейтинговая таблица организаций'!AE53</f>
        <v>3</v>
      </c>
      <c r="AF64" s="11">
        <f>IF('Рейтинговая таблица организаций'!AE53&lt;1,0,(IF('Рейтинговая таблица организаций'!AE53&lt;5,20,100)))</f>
        <v>20</v>
      </c>
      <c r="AG64" s="11" t="s">
        <v>164</v>
      </c>
      <c r="AH64" s="11">
        <f>'Рейтинговая таблица организаций'!AF53</f>
        <v>127</v>
      </c>
      <c r="AI64" s="11">
        <f>'Рейтинговая таблица организаций'!AG53</f>
        <v>128</v>
      </c>
      <c r="AJ64" s="11" t="s">
        <v>165</v>
      </c>
      <c r="AK64" s="11">
        <f>'Рейтинговая таблица организаций'!AL53</f>
        <v>162</v>
      </c>
      <c r="AL64" s="11">
        <f>'Рейтинговая таблица организаций'!AM53</f>
        <v>164</v>
      </c>
      <c r="AM64" s="11" t="s">
        <v>166</v>
      </c>
      <c r="AN64" s="11">
        <f>'Рейтинговая таблица организаций'!AN53</f>
        <v>162</v>
      </c>
      <c r="AO64" s="11">
        <f>'Рейтинговая таблица организаций'!AO53</f>
        <v>164</v>
      </c>
      <c r="AP64" s="11" t="s">
        <v>167</v>
      </c>
      <c r="AQ64" s="11">
        <f>'Рейтинговая таблица организаций'!AP53</f>
        <v>152</v>
      </c>
      <c r="AR64" s="11">
        <f>'Рейтинговая таблица организаций'!AQ53</f>
        <v>154</v>
      </c>
      <c r="AS64" s="11" t="s">
        <v>168</v>
      </c>
      <c r="AT64" s="11">
        <f>'Рейтинговая таблица организаций'!AV53</f>
        <v>160</v>
      </c>
      <c r="AU64" s="11">
        <f>'Рейтинговая таблица организаций'!AW53</f>
        <v>164</v>
      </c>
      <c r="AV64" s="11" t="s">
        <v>169</v>
      </c>
      <c r="AW64" s="11">
        <f>'Рейтинговая таблица организаций'!AX53</f>
        <v>163</v>
      </c>
      <c r="AX64" s="11">
        <f>'Рейтинговая таблица организаций'!AY53</f>
        <v>164</v>
      </c>
      <c r="AY64" s="11" t="s">
        <v>170</v>
      </c>
      <c r="AZ64" s="11">
        <f>'Рейтинговая таблица организаций'!AZ53</f>
        <v>163</v>
      </c>
      <c r="BA64" s="11">
        <f>'Рейтинговая таблица организаций'!BA53</f>
        <v>164</v>
      </c>
    </row>
    <row r="65" spans="1:53" ht="15.75" x14ac:dyDescent="0.25">
      <c r="A65" s="8">
        <f>'бланки '!D56</f>
        <v>51</v>
      </c>
      <c r="B65" s="8" t="str">
        <f>'бланки '!C56</f>
        <v>ГБОУ «ООШ №29 С.П. СРЕДНИЕ АЧАЛУКИ»</v>
      </c>
      <c r="C65" s="8">
        <f>Численность!D54</f>
        <v>284</v>
      </c>
      <c r="D65" s="8">
        <f>Численность!E54</f>
        <v>114</v>
      </c>
      <c r="E65" s="15">
        <f>Численность!F54</f>
        <v>0.40140845070422537</v>
      </c>
      <c r="F65" s="9" t="s">
        <v>159</v>
      </c>
      <c r="G65" s="10">
        <f>'Рейтинговая таблица организаций'!D54</f>
        <v>14</v>
      </c>
      <c r="H65" s="10">
        <f>'Рейтинговая таблица организаций'!E54</f>
        <v>14</v>
      </c>
      <c r="I65" s="9" t="s">
        <v>160</v>
      </c>
      <c r="J65" s="10">
        <f>'Рейтинговая таблица организаций'!F54</f>
        <v>59</v>
      </c>
      <c r="K65" s="10">
        <f>'Рейтинговая таблица организаций'!G54</f>
        <v>59</v>
      </c>
      <c r="L65" s="11" t="str">
        <f>IF('Рейтинговая таблица организаций'!H54&lt;1,"Отсутствуют или не функционируют дистанционные способы взаимодействия",(IF('Рейтинговая таблица организаций'!H54&lt;4,"В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5" s="17">
        <f>'Рейтинговая таблица организаций'!H54</f>
        <v>4</v>
      </c>
      <c r="N65" s="11">
        <f>IF('Рейтинговая таблица организаций'!H54&lt;1,0,(IF('Рейтинговая таблица организаций'!H54&lt;4,30,100)))</f>
        <v>100</v>
      </c>
      <c r="O65" s="11" t="s">
        <v>161</v>
      </c>
      <c r="P65" s="11">
        <f>'Рейтинговая таблица организаций'!I54</f>
        <v>102</v>
      </c>
      <c r="Q65" s="11">
        <f>'Рейтинговая таблица организаций'!J54</f>
        <v>104</v>
      </c>
      <c r="R65" s="11" t="s">
        <v>162</v>
      </c>
      <c r="S65" s="11">
        <f>'Рейтинговая таблица организаций'!K54</f>
        <v>95</v>
      </c>
      <c r="T65" s="11">
        <f>'Рейтинговая таблица организаций'!L54</f>
        <v>96</v>
      </c>
      <c r="U65" s="11" t="str">
        <f>IF('Рейтинговая таблица организаций'!U54&lt;1,"Отсутствуют комфортные условия",(IF('Рейтинговая таблица организаций'!U54&lt;5,"Количество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5" s="17">
        <f>'Рейтинговая таблица организаций'!U54</f>
        <v>5</v>
      </c>
      <c r="W65" s="11">
        <f>IF('Рейтинговая таблица организаций'!U54&lt;1,0,(IF('Рейтинговая таблица организаций'!U54&lt;4,20,100)))</f>
        <v>100</v>
      </c>
      <c r="X65" s="11" t="s">
        <v>163</v>
      </c>
      <c r="Y65" s="11">
        <f>'Рейтинговая таблица организаций'!X54</f>
        <v>104</v>
      </c>
      <c r="Z65" s="11">
        <f>'Рейтинговая таблица организаций'!Y54</f>
        <v>114</v>
      </c>
      <c r="AA65" s="11" t="str">
        <f>IF('Рейтинговая таблица организаций'!AD54&lt;1,"Отсутствуют условия доступности для инвалидов",(IF('Рейтинговая таблица организаций'!AD54&lt;5,"Количество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65" s="16">
        <f>'Рейтинговая таблица организаций'!AD54</f>
        <v>3</v>
      </c>
      <c r="AC65" s="11">
        <f>IF('Рейтинговая таблица организаций'!AD54&lt;1,0,(IF('Рейтинговая таблица организаций'!AD54&lt;5,20,100)))</f>
        <v>20</v>
      </c>
      <c r="AD65" s="11" t="str">
        <f>IF('Рейтинговая таблица организаций'!AE54&lt;1,"Отсутствуют условия доступности, позволяющие инвалидам получать услуги наравне с другими",(IF('Рейтинговая таблица организаций'!AE54&lt;5,"Количество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5" s="17">
        <f>'Рейтинговая таблица организаций'!AE54</f>
        <v>4</v>
      </c>
      <c r="AF65" s="11">
        <f>IF('Рейтинговая таблица организаций'!AE54&lt;1,0,(IF('Рейтинговая таблица организаций'!AE54&lt;5,20,100)))</f>
        <v>20</v>
      </c>
      <c r="AG65" s="11" t="s">
        <v>164</v>
      </c>
      <c r="AH65" s="11">
        <f>'Рейтинговая таблица организаций'!AF54</f>
        <v>45</v>
      </c>
      <c r="AI65" s="11">
        <f>'Рейтинговая таблица организаций'!AG54</f>
        <v>48</v>
      </c>
      <c r="AJ65" s="11" t="s">
        <v>165</v>
      </c>
      <c r="AK65" s="11">
        <f>'Рейтинговая таблица организаций'!AL54</f>
        <v>112</v>
      </c>
      <c r="AL65" s="11">
        <f>'Рейтинговая таблица организаций'!AM54</f>
        <v>114</v>
      </c>
      <c r="AM65" s="11" t="s">
        <v>166</v>
      </c>
      <c r="AN65" s="11">
        <f>'Рейтинговая таблица организаций'!AN54</f>
        <v>112</v>
      </c>
      <c r="AO65" s="11">
        <f>'Рейтинговая таблица организаций'!AO54</f>
        <v>114</v>
      </c>
      <c r="AP65" s="11" t="s">
        <v>167</v>
      </c>
      <c r="AQ65" s="11">
        <f>'Рейтинговая таблица организаций'!AP54</f>
        <v>96</v>
      </c>
      <c r="AR65" s="11">
        <f>'Рейтинговая таблица организаций'!AQ54</f>
        <v>97</v>
      </c>
      <c r="AS65" s="11" t="s">
        <v>168</v>
      </c>
      <c r="AT65" s="11">
        <f>'Рейтинговая таблица организаций'!AV54</f>
        <v>112</v>
      </c>
      <c r="AU65" s="11">
        <f>'Рейтинговая таблица организаций'!AW54</f>
        <v>114</v>
      </c>
      <c r="AV65" s="11" t="s">
        <v>169</v>
      </c>
      <c r="AW65" s="11">
        <f>'Рейтинговая таблица организаций'!AX54</f>
        <v>112</v>
      </c>
      <c r="AX65" s="11">
        <f>'Рейтинговая таблица организаций'!AY54</f>
        <v>114</v>
      </c>
      <c r="AY65" s="11" t="s">
        <v>170</v>
      </c>
      <c r="AZ65" s="11">
        <f>'Рейтинговая таблица организаций'!AZ54</f>
        <v>112</v>
      </c>
      <c r="BA65" s="11">
        <f>'Рейтинговая таблица организаций'!BA54</f>
        <v>114</v>
      </c>
    </row>
    <row r="66" spans="1:53" ht="15.75" x14ac:dyDescent="0.25">
      <c r="A66" s="8">
        <f>'бланки '!D57</f>
        <v>52</v>
      </c>
      <c r="B66" s="8" t="str">
        <f>'бланки '!C57</f>
        <v>ГБОУ «СОШ №30 С.П. САГОПШИ»</v>
      </c>
      <c r="C66" s="8">
        <f>Численность!D55</f>
        <v>898</v>
      </c>
      <c r="D66" s="8">
        <f>Численность!E55</f>
        <v>360</v>
      </c>
      <c r="E66" s="15">
        <f>Численность!F55</f>
        <v>0.40089086859688194</v>
      </c>
      <c r="F66" s="9" t="s">
        <v>159</v>
      </c>
      <c r="G66" s="10">
        <f>'Рейтинговая таблица организаций'!D55</f>
        <v>14</v>
      </c>
      <c r="H66" s="10">
        <f>'Рейтинговая таблица организаций'!E55</f>
        <v>14</v>
      </c>
      <c r="I66" s="9" t="s">
        <v>160</v>
      </c>
      <c r="J66" s="10">
        <f>'Рейтинговая таблица организаций'!F55</f>
        <v>59</v>
      </c>
      <c r="K66" s="10">
        <f>'Рейтинговая таблица организаций'!G55</f>
        <v>59</v>
      </c>
      <c r="L66" s="11" t="str">
        <f>IF('Рейтинговая таблица организаций'!H55&lt;1,"Отсутствуют или не функционируют дистанционные способы взаимодействия",(IF('Рейтинговая таблица организаций'!H55&lt;4,"В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6" s="17">
        <f>'Рейтинговая таблица организаций'!H55</f>
        <v>4</v>
      </c>
      <c r="N66" s="11">
        <f>IF('Рейтинговая таблица организаций'!H55&lt;1,0,(IF('Рейтинговая таблица организаций'!H55&lt;4,30,100)))</f>
        <v>100</v>
      </c>
      <c r="O66" s="11" t="s">
        <v>161</v>
      </c>
      <c r="P66" s="11">
        <f>'Рейтинговая таблица организаций'!I55</f>
        <v>232</v>
      </c>
      <c r="Q66" s="11">
        <f>'Рейтинговая таблица организаций'!J55</f>
        <v>239</v>
      </c>
      <c r="R66" s="11" t="s">
        <v>162</v>
      </c>
      <c r="S66" s="11">
        <f>'Рейтинговая таблица организаций'!K55</f>
        <v>188</v>
      </c>
      <c r="T66" s="11">
        <f>'Рейтинговая таблица организаций'!L55</f>
        <v>196</v>
      </c>
      <c r="U66" s="11" t="str">
        <f>IF('Рейтинговая таблица организаций'!U55&lt;1,"Отсутствуют комфортные условия",(IF('Рейтинговая таблица организаций'!U55&lt;5,"Количество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6" s="17">
        <f>'Рейтинговая таблица организаций'!U55</f>
        <v>5</v>
      </c>
      <c r="W66" s="11">
        <f>IF('Рейтинговая таблица организаций'!U55&lt;1,0,(IF('Рейтинговая таблица организаций'!U55&lt;4,20,100)))</f>
        <v>100</v>
      </c>
      <c r="X66" s="11" t="s">
        <v>163</v>
      </c>
      <c r="Y66" s="11">
        <f>'Рейтинговая таблица организаций'!X55</f>
        <v>345</v>
      </c>
      <c r="Z66" s="11">
        <f>'Рейтинговая таблица организаций'!Y55</f>
        <v>360</v>
      </c>
      <c r="AA66" s="11" t="str">
        <f>IF('Рейтинговая таблица организаций'!AD55&lt;1,"Отсутствуют условия доступности для инвалидов",(IF('Рейтинговая таблица организаций'!AD55&lt;5,"Количество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66" s="16">
        <f>'Рейтинговая таблица организаций'!AD55</f>
        <v>1</v>
      </c>
      <c r="AC66" s="11">
        <f>IF('Рейтинговая таблица организаций'!AD55&lt;1,0,(IF('Рейтинговая таблица организаций'!AD55&lt;5,20,100)))</f>
        <v>20</v>
      </c>
      <c r="AD66" s="11" t="str">
        <f>IF('Рейтинговая таблица организаций'!AE55&lt;1,"Отсутствуют условия доступности, позволяющие инвалидам получать услуги наравне с другими",(IF('Рейтинговая таблица организаций'!AE55&lt;5,"Количество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6" s="17">
        <f>'Рейтинговая таблица организаций'!AE55</f>
        <v>3</v>
      </c>
      <c r="AF66" s="11">
        <f>IF('Рейтинговая таблица организаций'!AE55&lt;1,0,(IF('Рейтинговая таблица организаций'!AE55&lt;5,20,100)))</f>
        <v>20</v>
      </c>
      <c r="AG66" s="11" t="s">
        <v>164</v>
      </c>
      <c r="AH66" s="11">
        <f>'Рейтинговая таблица организаций'!AF55</f>
        <v>74</v>
      </c>
      <c r="AI66" s="11">
        <f>'Рейтинговая таблица организаций'!AG55</f>
        <v>81</v>
      </c>
      <c r="AJ66" s="11" t="s">
        <v>165</v>
      </c>
      <c r="AK66" s="11">
        <f>'Рейтинговая таблица организаций'!AL55</f>
        <v>352</v>
      </c>
      <c r="AL66" s="11">
        <f>'Рейтинговая таблица организаций'!AM55</f>
        <v>360</v>
      </c>
      <c r="AM66" s="11" t="s">
        <v>166</v>
      </c>
      <c r="AN66" s="11">
        <f>'Рейтинговая таблица организаций'!AN55</f>
        <v>356</v>
      </c>
      <c r="AO66" s="11">
        <f>'Рейтинговая таблица организаций'!AO55</f>
        <v>360</v>
      </c>
      <c r="AP66" s="11" t="s">
        <v>167</v>
      </c>
      <c r="AQ66" s="11">
        <f>'Рейтинговая таблица организаций'!AP55</f>
        <v>205</v>
      </c>
      <c r="AR66" s="11">
        <f>'Рейтинговая таблица организаций'!AQ55</f>
        <v>209</v>
      </c>
      <c r="AS66" s="11" t="s">
        <v>168</v>
      </c>
      <c r="AT66" s="11">
        <f>'Рейтинговая таблица организаций'!AV55</f>
        <v>344</v>
      </c>
      <c r="AU66" s="11">
        <f>'Рейтинговая таблица организаций'!AW55</f>
        <v>360</v>
      </c>
      <c r="AV66" s="11" t="s">
        <v>169</v>
      </c>
      <c r="AW66" s="11">
        <f>'Рейтинговая таблица организаций'!AX55</f>
        <v>346</v>
      </c>
      <c r="AX66" s="11">
        <f>'Рейтинговая таблица организаций'!AY55</f>
        <v>360</v>
      </c>
      <c r="AY66" s="11" t="s">
        <v>170</v>
      </c>
      <c r="AZ66" s="11">
        <f>'Рейтинговая таблица организаций'!AZ55</f>
        <v>349</v>
      </c>
      <c r="BA66" s="11">
        <f>'Рейтинговая таблица организаций'!BA55</f>
        <v>360</v>
      </c>
    </row>
    <row r="67" spans="1:53" ht="15.75" x14ac:dyDescent="0.25">
      <c r="A67" s="8">
        <f>'бланки '!D58</f>
        <v>53</v>
      </c>
      <c r="B67" s="8" t="str">
        <f>'бланки '!C58</f>
        <v>ГБДОУ «ДЕТСКИЙ САД №11 Г. МАЛГОБЕК «ОРЛЕНОК»</v>
      </c>
      <c r="C67" s="8">
        <f>Численность!D56</f>
        <v>210</v>
      </c>
      <c r="D67" s="8">
        <f>Численность!E56</f>
        <v>131</v>
      </c>
      <c r="E67" s="15">
        <f>Численность!F56</f>
        <v>0.62380952380952381</v>
      </c>
      <c r="F67" s="9" t="s">
        <v>159</v>
      </c>
      <c r="G67" s="10">
        <f>'Рейтинговая таблица организаций'!D56</f>
        <v>10</v>
      </c>
      <c r="H67" s="10">
        <f>'Рейтинговая таблица организаций'!E56</f>
        <v>10</v>
      </c>
      <c r="I67" s="9" t="s">
        <v>160</v>
      </c>
      <c r="J67" s="10">
        <f>'Рейтинговая таблица организаций'!F56</f>
        <v>48</v>
      </c>
      <c r="K67" s="10">
        <f>'Рейтинговая таблица организаций'!G56</f>
        <v>48</v>
      </c>
      <c r="L67" s="11" t="str">
        <f>IF('Рейтинговая таблица организаций'!H56&lt;1,"Отсутствуют или не функционируют дистанционные способы взаимодействия",(IF('Рейтинговая таблица организаций'!H56&lt;4,"В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7" s="17">
        <f>'Рейтинговая таблица организаций'!H56</f>
        <v>4</v>
      </c>
      <c r="N67" s="11">
        <f>IF('Рейтинговая таблица организаций'!H56&lt;1,0,(IF('Рейтинговая таблица организаций'!H56&lt;4,30,100)))</f>
        <v>100</v>
      </c>
      <c r="O67" s="11" t="s">
        <v>161</v>
      </c>
      <c r="P67" s="11">
        <f>'Рейтинговая таблица организаций'!I56</f>
        <v>100</v>
      </c>
      <c r="Q67" s="11">
        <f>'Рейтинговая таблица организаций'!J56</f>
        <v>101</v>
      </c>
      <c r="R67" s="11" t="s">
        <v>162</v>
      </c>
      <c r="S67" s="11">
        <f>'Рейтинговая таблица организаций'!K56</f>
        <v>72</v>
      </c>
      <c r="T67" s="11">
        <f>'Рейтинговая таблица организаций'!L56</f>
        <v>72</v>
      </c>
      <c r="U67" s="11" t="str">
        <f>IF('Рейтинговая таблица организаций'!U56&lt;1,"Отсутствуют комфортные условия",(IF('Рейтинговая таблица организаций'!U56&lt;5,"Количество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7" s="17">
        <f>'Рейтинговая таблица организаций'!U56</f>
        <v>5</v>
      </c>
      <c r="W67" s="11">
        <f>IF('Рейтинговая таблица организаций'!U56&lt;1,0,(IF('Рейтинговая таблица организаций'!U56&lt;4,20,100)))</f>
        <v>100</v>
      </c>
      <c r="X67" s="11" t="s">
        <v>163</v>
      </c>
      <c r="Y67" s="11">
        <f>'Рейтинговая таблица организаций'!X56</f>
        <v>129</v>
      </c>
      <c r="Z67" s="11">
        <f>'Рейтинговая таблица организаций'!Y56</f>
        <v>131</v>
      </c>
      <c r="AA67" s="11" t="str">
        <f>IF('Рейтинговая таблица организаций'!AD56&lt;1,"Отсутствуют условия доступности для инвалидов",(IF('Рейтинговая таблица организаций'!AD56&lt;5,"Количество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67" s="16">
        <f>'Рейтинговая таблица организаций'!AD56</f>
        <v>3</v>
      </c>
      <c r="AC67" s="11">
        <f>IF('Рейтинговая таблица организаций'!AD56&lt;1,0,(IF('Рейтинговая таблица организаций'!AD56&lt;5,20,100)))</f>
        <v>20</v>
      </c>
      <c r="AD67" s="11" t="str">
        <f>IF('Рейтинговая таблица организаций'!AE56&lt;1,"Отсутствуют условия доступности, позволяющие инвалидам получать услуги наравне с другими",(IF('Рейтинговая таблица организаций'!AE56&lt;5,"Количество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7" s="17">
        <f>'Рейтинговая таблица организаций'!AE56</f>
        <v>3</v>
      </c>
      <c r="AF67" s="11">
        <f>IF('Рейтинговая таблица организаций'!AE56&lt;1,0,(IF('Рейтинговая таблица организаций'!AE56&lt;5,20,100)))</f>
        <v>20</v>
      </c>
      <c r="AG67" s="11" t="s">
        <v>164</v>
      </c>
      <c r="AH67" s="11">
        <f>'Рейтинговая таблица организаций'!AF56</f>
        <v>9</v>
      </c>
      <c r="AI67" s="11">
        <f>'Рейтинговая таблица организаций'!AG56</f>
        <v>9</v>
      </c>
      <c r="AJ67" s="11" t="s">
        <v>165</v>
      </c>
      <c r="AK67" s="11">
        <f>'Рейтинговая таблица организаций'!AL56</f>
        <v>131</v>
      </c>
      <c r="AL67" s="11">
        <f>'Рейтинговая таблица организаций'!AM56</f>
        <v>131</v>
      </c>
      <c r="AM67" s="11" t="s">
        <v>166</v>
      </c>
      <c r="AN67" s="11">
        <f>'Рейтинговая таблица организаций'!AN56</f>
        <v>131</v>
      </c>
      <c r="AO67" s="11">
        <f>'Рейтинговая таблица организаций'!AO56</f>
        <v>131</v>
      </c>
      <c r="AP67" s="11" t="s">
        <v>167</v>
      </c>
      <c r="AQ67" s="11">
        <f>'Рейтинговая таблица организаций'!AP56</f>
        <v>76</v>
      </c>
      <c r="AR67" s="11">
        <f>'Рейтинговая таблица организаций'!AQ56</f>
        <v>76</v>
      </c>
      <c r="AS67" s="11" t="s">
        <v>168</v>
      </c>
      <c r="AT67" s="11">
        <f>'Рейтинговая таблица организаций'!AV56</f>
        <v>131</v>
      </c>
      <c r="AU67" s="11">
        <f>'Рейтинговая таблица организаций'!AW56</f>
        <v>131</v>
      </c>
      <c r="AV67" s="11" t="s">
        <v>169</v>
      </c>
      <c r="AW67" s="11">
        <f>'Рейтинговая таблица организаций'!AX56</f>
        <v>128</v>
      </c>
      <c r="AX67" s="11">
        <f>'Рейтинговая таблица организаций'!AY56</f>
        <v>131</v>
      </c>
      <c r="AY67" s="11" t="s">
        <v>170</v>
      </c>
      <c r="AZ67" s="11">
        <f>'Рейтинговая таблица организаций'!AZ56</f>
        <v>130</v>
      </c>
      <c r="BA67" s="11">
        <f>'Рейтинговая таблица организаций'!BA56</f>
        <v>131</v>
      </c>
    </row>
    <row r="68" spans="1:53" ht="15.75" x14ac:dyDescent="0.25">
      <c r="A68" s="8">
        <f>'бланки '!D59</f>
        <v>54</v>
      </c>
      <c r="B68" s="8" t="str">
        <f>'бланки '!C59</f>
        <v>ГБДОУ «ДЕТСКИЙ САД-ЯСЛИ №1 Г.МАЛГОБЕКА»</v>
      </c>
      <c r="C68" s="8">
        <f>Численность!D57</f>
        <v>125</v>
      </c>
      <c r="D68" s="8">
        <f>Численность!E57</f>
        <v>50</v>
      </c>
      <c r="E68" s="15">
        <f>Численность!F57</f>
        <v>0.4</v>
      </c>
      <c r="F68" s="9" t="s">
        <v>159</v>
      </c>
      <c r="G68" s="10">
        <f>'Рейтинговая таблица организаций'!D57</f>
        <v>10</v>
      </c>
      <c r="H68" s="10">
        <f>'Рейтинговая таблица организаций'!E57</f>
        <v>10</v>
      </c>
      <c r="I68" s="9" t="s">
        <v>160</v>
      </c>
      <c r="J68" s="10">
        <f>'Рейтинговая таблица организаций'!F57</f>
        <v>48</v>
      </c>
      <c r="K68" s="10">
        <f>'Рейтинговая таблица организаций'!G57</f>
        <v>48</v>
      </c>
      <c r="L68" s="11" t="str">
        <f>IF('Рейтинговая таблица организаций'!H57&lt;1,"Отсутствуют или не функционируют дистанционные способы взаимодействия",(IF('Рейтинговая таблица организаций'!H57&lt;4,"В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8" s="17">
        <f>'Рейтинговая таблица организаций'!H57</f>
        <v>4</v>
      </c>
      <c r="N68" s="11">
        <f>IF('Рейтинговая таблица организаций'!H57&lt;1,0,(IF('Рейтинговая таблица организаций'!H57&lt;4,30,100)))</f>
        <v>100</v>
      </c>
      <c r="O68" s="11" t="s">
        <v>161</v>
      </c>
      <c r="P68" s="11">
        <f>'Рейтинговая таблица организаций'!I57</f>
        <v>39</v>
      </c>
      <c r="Q68" s="11">
        <f>'Рейтинговая таблица организаций'!J57</f>
        <v>40</v>
      </c>
      <c r="R68" s="11" t="s">
        <v>162</v>
      </c>
      <c r="S68" s="11">
        <f>'Рейтинговая таблица организаций'!K57</f>
        <v>30</v>
      </c>
      <c r="T68" s="11">
        <f>'Рейтинговая таблица организаций'!L57</f>
        <v>30</v>
      </c>
      <c r="U68" s="11" t="str">
        <f>IF('Рейтинговая таблица организаций'!U57&lt;1,"Отсутствуют комфортные условия",(IF('Рейтинговая таблица организаций'!U57&lt;5,"Количество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8" s="17">
        <f>'Рейтинговая таблица организаций'!U57</f>
        <v>5</v>
      </c>
      <c r="W68" s="11">
        <f>IF('Рейтинговая таблица организаций'!U57&lt;1,0,(IF('Рейтинговая таблица организаций'!U57&lt;4,20,100)))</f>
        <v>100</v>
      </c>
      <c r="X68" s="11" t="s">
        <v>163</v>
      </c>
      <c r="Y68" s="11">
        <f>'Рейтинговая таблица организаций'!X57</f>
        <v>46</v>
      </c>
      <c r="Z68" s="11">
        <f>'Рейтинговая таблица организаций'!Y57</f>
        <v>50</v>
      </c>
      <c r="AA68" s="11" t="str">
        <f>IF('Рейтинговая таблица организаций'!AD57&lt;1,"Отсутствуют условия доступности для инвалидов",(IF('Рейтинговая таблица организаций'!AD57&lt;5,"Количество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68" s="16">
        <f>'Рейтинговая таблица организаций'!AD57</f>
        <v>4</v>
      </c>
      <c r="AC68" s="11">
        <f>IF('Рейтинговая таблица организаций'!AD57&lt;1,0,(IF('Рейтинговая таблица организаций'!AD57&lt;5,20,100)))</f>
        <v>20</v>
      </c>
      <c r="AD68" s="11" t="str">
        <f>IF('Рейтинговая таблица организаций'!AE57&lt;1,"Отсутствуют условия доступности, позволяющие инвалидам получать услуги наравне с другими",(IF('Рейтинговая таблица организаций'!AE57&lt;5,"Количество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8" s="17">
        <f>'Рейтинговая таблица организаций'!AE57</f>
        <v>3</v>
      </c>
      <c r="AF68" s="11">
        <f>IF('Рейтинговая таблица организаций'!AE57&lt;1,0,(IF('Рейтинговая таблица организаций'!AE57&lt;5,20,100)))</f>
        <v>20</v>
      </c>
      <c r="AG68" s="11" t="s">
        <v>164</v>
      </c>
      <c r="AH68" s="11">
        <f>'Рейтинговая таблица организаций'!AF57</f>
        <v>1</v>
      </c>
      <c r="AI68" s="11">
        <f>'Рейтинговая таблица организаций'!AG57</f>
        <v>1</v>
      </c>
      <c r="AJ68" s="11" t="s">
        <v>165</v>
      </c>
      <c r="AK68" s="11">
        <f>'Рейтинговая таблица организаций'!AL57</f>
        <v>46</v>
      </c>
      <c r="AL68" s="11">
        <f>'Рейтинговая таблица организаций'!AM57</f>
        <v>50</v>
      </c>
      <c r="AM68" s="11" t="s">
        <v>166</v>
      </c>
      <c r="AN68" s="11">
        <f>'Рейтинговая таблица организаций'!AN57</f>
        <v>47</v>
      </c>
      <c r="AO68" s="11">
        <f>'Рейтинговая таблица организаций'!AO57</f>
        <v>50</v>
      </c>
      <c r="AP68" s="11" t="s">
        <v>167</v>
      </c>
      <c r="AQ68" s="11">
        <f>'Рейтинговая таблица организаций'!AP57</f>
        <v>34</v>
      </c>
      <c r="AR68" s="11">
        <f>'Рейтинговая таблица организаций'!AQ57</f>
        <v>35</v>
      </c>
      <c r="AS68" s="11" t="s">
        <v>168</v>
      </c>
      <c r="AT68" s="11">
        <f>'Рейтинговая таблица организаций'!AV57</f>
        <v>45</v>
      </c>
      <c r="AU68" s="11">
        <f>'Рейтинговая таблица организаций'!AW57</f>
        <v>50</v>
      </c>
      <c r="AV68" s="11" t="s">
        <v>169</v>
      </c>
      <c r="AW68" s="11">
        <f>'Рейтинговая таблица организаций'!AX57</f>
        <v>50</v>
      </c>
      <c r="AX68" s="11">
        <f>'Рейтинговая таблица организаций'!AY57</f>
        <v>50</v>
      </c>
      <c r="AY68" s="11" t="s">
        <v>170</v>
      </c>
      <c r="AZ68" s="11">
        <f>'Рейтинговая таблица организаций'!AZ57</f>
        <v>47</v>
      </c>
      <c r="BA68" s="11">
        <f>'Рейтинговая таблица организаций'!BA57</f>
        <v>50</v>
      </c>
    </row>
    <row r="69" spans="1:53" ht="15.75" x14ac:dyDescent="0.25">
      <c r="A69" s="8">
        <f>'бланки '!D60</f>
        <v>55</v>
      </c>
      <c r="B69" s="8" t="str">
        <f>'бланки '!C60</f>
        <v>ГБДОУ «Детский сад №7 с.п.Сагопши» Теремок»</v>
      </c>
      <c r="C69" s="8">
        <f>Численность!D58</f>
        <v>83</v>
      </c>
      <c r="D69" s="8">
        <f>Численность!E58</f>
        <v>34</v>
      </c>
      <c r="E69" s="15">
        <f>Численность!F58</f>
        <v>0.40963855421686746</v>
      </c>
      <c r="F69" s="9" t="s">
        <v>159</v>
      </c>
      <c r="G69" s="10">
        <f>'Рейтинговая таблица организаций'!D58</f>
        <v>10</v>
      </c>
      <c r="H69" s="10">
        <f>'Рейтинговая таблица организаций'!E58</f>
        <v>10</v>
      </c>
      <c r="I69" s="9" t="s">
        <v>160</v>
      </c>
      <c r="J69" s="10">
        <f>'Рейтинговая таблица организаций'!F58</f>
        <v>48</v>
      </c>
      <c r="K69" s="10">
        <f>'Рейтинговая таблица организаций'!G58</f>
        <v>48</v>
      </c>
      <c r="L69" s="11" t="str">
        <f>IF('Рейтинговая таблица организаций'!H58&lt;1,"Отсутствуют или не функционируют дистанционные способы взаимодействия",(IF('Рейтинговая таблица организаций'!H58&lt;4,"В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9" s="17">
        <f>'Рейтинговая таблица организаций'!H58</f>
        <v>4</v>
      </c>
      <c r="N69" s="11">
        <f>IF('Рейтинговая таблица организаций'!H58&lt;1,0,(IF('Рейтинговая таблица организаций'!H58&lt;4,30,100)))</f>
        <v>100</v>
      </c>
      <c r="O69" s="11" t="s">
        <v>161</v>
      </c>
      <c r="P69" s="11">
        <f>'Рейтинговая таблица организаций'!I58</f>
        <v>26</v>
      </c>
      <c r="Q69" s="11">
        <f>'Рейтинговая таблица организаций'!J58</f>
        <v>27</v>
      </c>
      <c r="R69" s="11" t="s">
        <v>162</v>
      </c>
      <c r="S69" s="11">
        <f>'Рейтинговая таблица организаций'!K58</f>
        <v>21</v>
      </c>
      <c r="T69" s="11">
        <f>'Рейтинговая таблица организаций'!L58</f>
        <v>22</v>
      </c>
      <c r="U69" s="11" t="str">
        <f>IF('Рейтинговая таблица организаций'!U58&lt;1,"Отсутствуют комфортные условия",(IF('Рейтинговая таблица организаций'!U58&lt;5,"Количество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69" s="17">
        <f>'Рейтинговая таблица организаций'!U58</f>
        <v>5</v>
      </c>
      <c r="W69" s="11">
        <f>IF('Рейтинговая таблица организаций'!U58&lt;1,0,(IF('Рейтинговая таблица организаций'!U58&lt;4,20,100)))</f>
        <v>100</v>
      </c>
      <c r="X69" s="11" t="s">
        <v>163</v>
      </c>
      <c r="Y69" s="11">
        <f>'Рейтинговая таблица организаций'!X58</f>
        <v>32</v>
      </c>
      <c r="Z69" s="11">
        <f>'Рейтинговая таблица организаций'!Y58</f>
        <v>34</v>
      </c>
      <c r="AA69" s="11" t="str">
        <f>IF('Рейтинговая таблица организаций'!AD58&lt;1,"Отсутствуют условия доступности для инвалидов",(IF('Рейтинговая таблица организаций'!AD58&lt;5,"Количество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69" s="16">
        <f>'Рейтинговая таблица организаций'!AD58</f>
        <v>1</v>
      </c>
      <c r="AC69" s="11">
        <f>IF('Рейтинговая таблица организаций'!AD58&lt;1,0,(IF('Рейтинговая таблица организаций'!AD58&lt;5,20,100)))</f>
        <v>20</v>
      </c>
      <c r="AD69" s="11" t="str">
        <f>IF('Рейтинговая таблица организаций'!AE58&lt;1,"Отсутствуют условия доступности, позволяющие инвалидам получать услуги наравне с другими",(IF('Рейтинговая таблица организаций'!AE58&lt;5,"Количество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69" s="17">
        <f>'Рейтинговая таблица организаций'!AE58</f>
        <v>5</v>
      </c>
      <c r="AF69" s="11">
        <f>IF('Рейтинговая таблица организаций'!AE58&lt;1,0,(IF('Рейтинговая таблица организаций'!AE58&lt;5,20,100)))</f>
        <v>100</v>
      </c>
      <c r="AG69" s="11" t="s">
        <v>164</v>
      </c>
      <c r="AH69" s="11">
        <f>'Рейтинговая таблица организаций'!AF58</f>
        <v>3</v>
      </c>
      <c r="AI69" s="11">
        <f>'Рейтинговая таблица организаций'!AG58</f>
        <v>3</v>
      </c>
      <c r="AJ69" s="11" t="s">
        <v>165</v>
      </c>
      <c r="AK69" s="11">
        <f>'Рейтинговая таблица организаций'!AL58</f>
        <v>34</v>
      </c>
      <c r="AL69" s="11">
        <f>'Рейтинговая таблица организаций'!AM58</f>
        <v>34</v>
      </c>
      <c r="AM69" s="11" t="s">
        <v>166</v>
      </c>
      <c r="AN69" s="11">
        <f>'Рейтинговая таблица организаций'!AN58</f>
        <v>33</v>
      </c>
      <c r="AO69" s="11">
        <f>'Рейтинговая таблица организаций'!AO58</f>
        <v>34</v>
      </c>
      <c r="AP69" s="11" t="s">
        <v>167</v>
      </c>
      <c r="AQ69" s="11">
        <f>'Рейтинговая таблица организаций'!AP58</f>
        <v>23</v>
      </c>
      <c r="AR69" s="11">
        <f>'Рейтинговая таблица организаций'!AQ58</f>
        <v>24</v>
      </c>
      <c r="AS69" s="11" t="s">
        <v>168</v>
      </c>
      <c r="AT69" s="11">
        <f>'Рейтинговая таблица организаций'!AV58</f>
        <v>33</v>
      </c>
      <c r="AU69" s="11">
        <f>'Рейтинговая таблица организаций'!AW58</f>
        <v>34</v>
      </c>
      <c r="AV69" s="11" t="s">
        <v>169</v>
      </c>
      <c r="AW69" s="11">
        <f>'Рейтинговая таблица организаций'!AX58</f>
        <v>34</v>
      </c>
      <c r="AX69" s="11">
        <f>'Рейтинговая таблица организаций'!AY58</f>
        <v>34</v>
      </c>
      <c r="AY69" s="11" t="s">
        <v>170</v>
      </c>
      <c r="AZ69" s="11">
        <f>'Рейтинговая таблица организаций'!AZ58</f>
        <v>33</v>
      </c>
      <c r="BA69" s="11">
        <f>'Рейтинговая таблица организаций'!BA58</f>
        <v>34</v>
      </c>
    </row>
    <row r="70" spans="1:53" ht="15.75" x14ac:dyDescent="0.25">
      <c r="A70" s="8">
        <f>'бланки '!D61</f>
        <v>56</v>
      </c>
      <c r="B70" s="8" t="str">
        <f>'бланки '!C61</f>
        <v>ГБДОУ «Детский сад №10 с.п.Инарки «Мир Чудес»</v>
      </c>
      <c r="C70" s="8">
        <f>Численность!D59</f>
        <v>259</v>
      </c>
      <c r="D70" s="8">
        <f>Численность!E59</f>
        <v>104</v>
      </c>
      <c r="E70" s="15">
        <f>Численность!F59</f>
        <v>0.40154440154440152</v>
      </c>
      <c r="F70" s="9" t="s">
        <v>159</v>
      </c>
      <c r="G70" s="10">
        <f>'Рейтинговая таблица организаций'!D59</f>
        <v>10</v>
      </c>
      <c r="H70" s="10">
        <f>'Рейтинговая таблица организаций'!E59</f>
        <v>10</v>
      </c>
      <c r="I70" s="9" t="s">
        <v>160</v>
      </c>
      <c r="J70" s="10">
        <f>'Рейтинговая таблица организаций'!F59</f>
        <v>48</v>
      </c>
      <c r="K70" s="10">
        <f>'Рейтинговая таблица организаций'!G59</f>
        <v>48</v>
      </c>
      <c r="L70" s="11" t="str">
        <f>IF('Рейтинговая таблица организаций'!H59&lt;1,"Отсутствуют или не функционируют дистанционные способы взаимодействия",(IF('Рейтинговая таблица организаций'!H59&lt;4,"В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0" s="17">
        <f>'Рейтинговая таблица организаций'!H59</f>
        <v>4</v>
      </c>
      <c r="N70" s="11">
        <f>IF('Рейтинговая таблица организаций'!H59&lt;1,0,(IF('Рейтинговая таблица организаций'!H59&lt;4,30,100)))</f>
        <v>100</v>
      </c>
      <c r="O70" s="11" t="s">
        <v>161</v>
      </c>
      <c r="P70" s="11">
        <f>'Рейтинговая таблица организаций'!I59</f>
        <v>93</v>
      </c>
      <c r="Q70" s="11">
        <f>'Рейтинговая таблица организаций'!J59</f>
        <v>94</v>
      </c>
      <c r="R70" s="11" t="s">
        <v>162</v>
      </c>
      <c r="S70" s="11">
        <f>'Рейтинговая таблица организаций'!K59</f>
        <v>94</v>
      </c>
      <c r="T70" s="11">
        <f>'Рейтинговая таблица организаций'!L59</f>
        <v>95</v>
      </c>
      <c r="U70" s="11" t="str">
        <f>IF('Рейтинговая таблица организаций'!U59&lt;1,"Отсутствуют комфортные условия",(IF('Рейтинговая таблица организаций'!U59&lt;5,"Количество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0" s="17">
        <f>'Рейтинговая таблица организаций'!U59</f>
        <v>5</v>
      </c>
      <c r="W70" s="11">
        <f>IF('Рейтинговая таблица организаций'!U59&lt;1,0,(IF('Рейтинговая таблица организаций'!U59&lt;4,20,100)))</f>
        <v>100</v>
      </c>
      <c r="X70" s="11" t="s">
        <v>163</v>
      </c>
      <c r="Y70" s="11">
        <f>'Рейтинговая таблица организаций'!X59</f>
        <v>103</v>
      </c>
      <c r="Z70" s="11">
        <f>'Рейтинговая таблица организаций'!Y59</f>
        <v>104</v>
      </c>
      <c r="AA70" s="11" t="str">
        <f>IF('Рейтинговая таблица организаций'!AD59&lt;1,"Отсутствуют условия доступности для инвалидов",(IF('Рейтинговая таблица организаций'!AD59&lt;5,"Количество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70" s="16">
        <f>'Рейтинговая таблица организаций'!AD59</f>
        <v>5</v>
      </c>
      <c r="AC70" s="11">
        <f>IF('Рейтинговая таблица организаций'!AD59&lt;1,0,(IF('Рейтинговая таблица организаций'!AD59&lt;5,20,100)))</f>
        <v>100</v>
      </c>
      <c r="AD70" s="11" t="str">
        <f>IF('Рейтинговая таблица организаций'!AE59&lt;1,"Отсутствуют условия доступности, позволяющие инвалидам получать услуги наравне с другими",(IF('Рейтинговая таблица организаций'!AE59&lt;5,"Количество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70" s="17">
        <f>'Рейтинговая таблица организаций'!AE59</f>
        <v>5</v>
      </c>
      <c r="AF70" s="11">
        <f>IF('Рейтинговая таблица организаций'!AE59&lt;1,0,(IF('Рейтинговая таблица организаций'!AE59&lt;5,20,100)))</f>
        <v>100</v>
      </c>
      <c r="AG70" s="11" t="s">
        <v>164</v>
      </c>
      <c r="AH70" s="11">
        <f>'Рейтинговая таблица организаций'!AF59</f>
        <v>3</v>
      </c>
      <c r="AI70" s="11">
        <f>'Рейтинговая таблица организаций'!AG59</f>
        <v>3</v>
      </c>
      <c r="AJ70" s="11" t="s">
        <v>165</v>
      </c>
      <c r="AK70" s="11">
        <f>'Рейтинговая таблица организаций'!AL59</f>
        <v>104</v>
      </c>
      <c r="AL70" s="11">
        <f>'Рейтинговая таблица организаций'!AM59</f>
        <v>104</v>
      </c>
      <c r="AM70" s="11" t="s">
        <v>166</v>
      </c>
      <c r="AN70" s="11">
        <f>'Рейтинговая таблица организаций'!AN59</f>
        <v>104</v>
      </c>
      <c r="AO70" s="11">
        <f>'Рейтинговая таблица организаций'!AO59</f>
        <v>104</v>
      </c>
      <c r="AP70" s="11" t="s">
        <v>167</v>
      </c>
      <c r="AQ70" s="11">
        <f>'Рейтинговая таблица организаций'!AP59</f>
        <v>90</v>
      </c>
      <c r="AR70" s="11">
        <f>'Рейтинговая таблица организаций'!AQ59</f>
        <v>90</v>
      </c>
      <c r="AS70" s="11" t="s">
        <v>168</v>
      </c>
      <c r="AT70" s="11">
        <f>'Рейтинговая таблица организаций'!AV59</f>
        <v>104</v>
      </c>
      <c r="AU70" s="11">
        <f>'Рейтинговая таблица организаций'!AW59</f>
        <v>104</v>
      </c>
      <c r="AV70" s="11" t="s">
        <v>169</v>
      </c>
      <c r="AW70" s="11">
        <f>'Рейтинговая таблица организаций'!AX59</f>
        <v>103</v>
      </c>
      <c r="AX70" s="11">
        <f>'Рейтинговая таблица организаций'!AY59</f>
        <v>104</v>
      </c>
      <c r="AY70" s="11" t="s">
        <v>170</v>
      </c>
      <c r="AZ70" s="11">
        <f>'Рейтинговая таблица организаций'!AZ59</f>
        <v>104</v>
      </c>
      <c r="BA70" s="11">
        <f>'Рейтинговая таблица организаций'!BA59</f>
        <v>104</v>
      </c>
    </row>
    <row r="71" spans="1:53" ht="15.75" x14ac:dyDescent="0.25">
      <c r="A71" s="8">
        <f>'бланки '!D62</f>
        <v>57</v>
      </c>
      <c r="B71" s="8" t="str">
        <f>'бланки '!C62</f>
        <v>ГБДОУ «ДЕТСКИЙ САД №11 С. П. ПСЕДАХ «РОДНИЧОК»</v>
      </c>
      <c r="C71" s="8">
        <f>Численность!D60</f>
        <v>247</v>
      </c>
      <c r="D71" s="8">
        <f>Численность!E60</f>
        <v>99</v>
      </c>
      <c r="E71" s="15">
        <f>Численность!F60</f>
        <v>0.40080971659919029</v>
      </c>
      <c r="F71" s="9" t="s">
        <v>159</v>
      </c>
      <c r="G71" s="10">
        <f>'Рейтинговая таблица организаций'!D60</f>
        <v>10</v>
      </c>
      <c r="H71" s="10">
        <f>'Рейтинговая таблица организаций'!E60</f>
        <v>10</v>
      </c>
      <c r="I71" s="9" t="s">
        <v>160</v>
      </c>
      <c r="J71" s="10">
        <f>'Рейтинговая таблица организаций'!F60</f>
        <v>48</v>
      </c>
      <c r="K71" s="10">
        <f>'Рейтинговая таблица организаций'!G60</f>
        <v>48</v>
      </c>
      <c r="L71" s="11" t="str">
        <f>IF('Рейтинговая таблица организаций'!H60&lt;1,"Отсутствуют или не функционируют дистанционные способы взаимодействия",(IF('Рейтинговая таблица организаций'!H60&lt;4,"В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1" s="17">
        <f>'Рейтинговая таблица организаций'!H60</f>
        <v>4</v>
      </c>
      <c r="N71" s="11">
        <f>IF('Рейтинговая таблица организаций'!H60&lt;1,0,(IF('Рейтинговая таблица организаций'!H60&lt;4,30,100)))</f>
        <v>100</v>
      </c>
      <c r="O71" s="11" t="s">
        <v>161</v>
      </c>
      <c r="P71" s="11">
        <f>'Рейтинговая таблица организаций'!I60</f>
        <v>83</v>
      </c>
      <c r="Q71" s="11">
        <f>'Рейтинговая таблица организаций'!J60</f>
        <v>84</v>
      </c>
      <c r="R71" s="11" t="s">
        <v>162</v>
      </c>
      <c r="S71" s="11">
        <f>'Рейтинговая таблица организаций'!K60</f>
        <v>78</v>
      </c>
      <c r="T71" s="11">
        <f>'Рейтинговая таблица организаций'!L60</f>
        <v>80</v>
      </c>
      <c r="U71" s="11" t="str">
        <f>IF('Рейтинговая таблица организаций'!U60&lt;1,"Отсутствуют комфортные условия",(IF('Рейтинговая таблица организаций'!U60&lt;5,"Количество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1" s="17">
        <f>'Рейтинговая таблица организаций'!U60</f>
        <v>5</v>
      </c>
      <c r="W71" s="11">
        <f>IF('Рейтинговая таблица организаций'!U60&lt;1,0,(IF('Рейтинговая таблица организаций'!U60&lt;4,20,100)))</f>
        <v>100</v>
      </c>
      <c r="X71" s="11" t="s">
        <v>163</v>
      </c>
      <c r="Y71" s="11">
        <f>'Рейтинговая таблица организаций'!X60</f>
        <v>95</v>
      </c>
      <c r="Z71" s="11">
        <f>'Рейтинговая таблица организаций'!Y60</f>
        <v>99</v>
      </c>
      <c r="AA71" s="11" t="str">
        <f>IF('Рейтинговая таблица организаций'!AD60&lt;1,"Отсутствуют условия доступности для инвалидов",(IF('Рейтинговая таблица организаций'!AD60&lt;5,"Количество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1" s="16">
        <f>'Рейтинговая таблица организаций'!AD60</f>
        <v>4</v>
      </c>
      <c r="AC71" s="11">
        <f>IF('Рейтинговая таблица организаций'!AD60&lt;1,0,(IF('Рейтинговая таблица организаций'!AD60&lt;5,20,100)))</f>
        <v>20</v>
      </c>
      <c r="AD71" s="11" t="str">
        <f>IF('Рейтинговая таблица организаций'!AE60&lt;1,"Отсутствуют условия доступности, позволяющие инвалидам получать услуги наравне с другими",(IF('Рейтинговая таблица организаций'!AE60&lt;5,"Количество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71" s="17">
        <f>'Рейтинговая таблица организаций'!AE60</f>
        <v>4</v>
      </c>
      <c r="AF71" s="11">
        <f>IF('Рейтинговая таблица организаций'!AE60&lt;1,0,(IF('Рейтинговая таблица организаций'!AE60&lt;5,20,100)))</f>
        <v>20</v>
      </c>
      <c r="AG71" s="11" t="s">
        <v>164</v>
      </c>
      <c r="AH71" s="11">
        <f>'Рейтинговая таблица организаций'!AF60</f>
        <v>1</v>
      </c>
      <c r="AI71" s="11">
        <f>'Рейтинговая таблица организаций'!AG60</f>
        <v>1</v>
      </c>
      <c r="AJ71" s="11" t="s">
        <v>165</v>
      </c>
      <c r="AK71" s="11">
        <f>'Рейтинговая таблица организаций'!AL60</f>
        <v>98</v>
      </c>
      <c r="AL71" s="11">
        <f>'Рейтинговая таблица организаций'!AM60</f>
        <v>99</v>
      </c>
      <c r="AM71" s="11" t="s">
        <v>166</v>
      </c>
      <c r="AN71" s="11">
        <f>'Рейтинговая таблица организаций'!AN60</f>
        <v>97</v>
      </c>
      <c r="AO71" s="11">
        <f>'Рейтинговая таблица организаций'!AO60</f>
        <v>99</v>
      </c>
      <c r="AP71" s="11" t="s">
        <v>167</v>
      </c>
      <c r="AQ71" s="11">
        <f>'Рейтинговая таблица организаций'!AP60</f>
        <v>71</v>
      </c>
      <c r="AR71" s="11">
        <f>'Рейтинговая таблица организаций'!AQ60</f>
        <v>71</v>
      </c>
      <c r="AS71" s="11" t="s">
        <v>168</v>
      </c>
      <c r="AT71" s="11">
        <f>'Рейтинговая таблица организаций'!AV60</f>
        <v>96</v>
      </c>
      <c r="AU71" s="11">
        <f>'Рейтинговая таблица организаций'!AW60</f>
        <v>99</v>
      </c>
      <c r="AV71" s="11" t="s">
        <v>169</v>
      </c>
      <c r="AW71" s="11">
        <f>'Рейтинговая таблица организаций'!AX60</f>
        <v>98</v>
      </c>
      <c r="AX71" s="11">
        <f>'Рейтинговая таблица организаций'!AY60</f>
        <v>99</v>
      </c>
      <c r="AY71" s="11" t="s">
        <v>170</v>
      </c>
      <c r="AZ71" s="11">
        <f>'Рейтинговая таблица организаций'!AZ60</f>
        <v>96</v>
      </c>
      <c r="BA71" s="11">
        <f>'Рейтинговая таблица организаций'!BA60</f>
        <v>99</v>
      </c>
    </row>
    <row r="72" spans="1:53" ht="15.75" x14ac:dyDescent="0.25">
      <c r="A72" s="8">
        <f>'бланки '!D63</f>
        <v>58</v>
      </c>
      <c r="B72" s="8" t="str">
        <f>'бланки '!C63</f>
        <v>ГБОУ «ОСНОВНАЯ ОБЩЕОБРАЗОВАТЕЛЬНАЯ ШКОЛА С.П. СУРХАХИ»</v>
      </c>
      <c r="C72" s="8">
        <f>Численность!D61</f>
        <v>561</v>
      </c>
      <c r="D72" s="8">
        <f>Численность!E61</f>
        <v>225</v>
      </c>
      <c r="E72" s="15">
        <f>Численность!F61</f>
        <v>0.40106951871657753</v>
      </c>
      <c r="F72" s="9" t="s">
        <v>159</v>
      </c>
      <c r="G72" s="10">
        <f>'Рейтинговая таблица организаций'!D61</f>
        <v>14</v>
      </c>
      <c r="H72" s="10">
        <f>'Рейтинговая таблица организаций'!E61</f>
        <v>14</v>
      </c>
      <c r="I72" s="9" t="s">
        <v>160</v>
      </c>
      <c r="J72" s="10">
        <f>'Рейтинговая таблица организаций'!F61</f>
        <v>59</v>
      </c>
      <c r="K72" s="10">
        <f>'Рейтинговая таблица организаций'!G61</f>
        <v>59</v>
      </c>
      <c r="L72" s="11" t="str">
        <f>IF('Рейтинговая таблица организаций'!H61&lt;1,"Отсутствуют или не функционируют дистанционные способы взаимодействия",(IF('Рейтинговая таблица организаций'!H61&lt;4,"В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2" s="17">
        <f>'Рейтинговая таблица организаций'!H61</f>
        <v>4</v>
      </c>
      <c r="N72" s="11">
        <f>IF('Рейтинговая таблица организаций'!H61&lt;1,0,(IF('Рейтинговая таблица организаций'!H61&lt;4,30,100)))</f>
        <v>100</v>
      </c>
      <c r="O72" s="11" t="s">
        <v>161</v>
      </c>
      <c r="P72" s="11">
        <f>'Рейтинговая таблица организаций'!I61</f>
        <v>208</v>
      </c>
      <c r="Q72" s="11">
        <f>'Рейтинговая таблица организаций'!J61</f>
        <v>217</v>
      </c>
      <c r="R72" s="11" t="s">
        <v>162</v>
      </c>
      <c r="S72" s="11">
        <f>'Рейтинговая таблица организаций'!K61</f>
        <v>196</v>
      </c>
      <c r="T72" s="11">
        <f>'Рейтинговая таблица организаций'!L61</f>
        <v>204</v>
      </c>
      <c r="U72" s="11" t="str">
        <f>IF('Рейтинговая таблица организаций'!U61&lt;1,"Отсутствуют комфортные условия",(IF('Рейтинговая таблица организаций'!U61&lt;5,"Количество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2" s="17">
        <f>'Рейтинговая таблица организаций'!U61</f>
        <v>5</v>
      </c>
      <c r="W72" s="11">
        <f>IF('Рейтинговая таблица организаций'!U61&lt;1,0,(IF('Рейтинговая таблица организаций'!U61&lt;4,20,100)))</f>
        <v>100</v>
      </c>
      <c r="X72" s="11" t="s">
        <v>163</v>
      </c>
      <c r="Y72" s="11">
        <f>'Рейтинговая таблица организаций'!X61</f>
        <v>223</v>
      </c>
      <c r="Z72" s="11">
        <f>'Рейтинговая таблица организаций'!Y61</f>
        <v>225</v>
      </c>
      <c r="AA72" s="11" t="str">
        <f>IF('Рейтинговая таблица организаций'!AD61&lt;1,"Отсутствуют условия доступности для инвалидов",(IF('Рейтинговая таблица организаций'!AD61&lt;5,"Количество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2" s="16">
        <f>'Рейтинговая таблица организаций'!AD61</f>
        <v>4</v>
      </c>
      <c r="AC72" s="11">
        <f>IF('Рейтинговая таблица организаций'!AD61&lt;1,0,(IF('Рейтинговая таблица организаций'!AD61&lt;5,20,100)))</f>
        <v>20</v>
      </c>
      <c r="AD72" s="11" t="str">
        <f>IF('Рейтинговая таблица организаций'!AE61&lt;1,"Отсутствуют условия доступности, позволяющие инвалидам получать услуги наравне с другими",(IF('Рейтинговая таблица организаций'!AE61&lt;5,"Количество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72" s="17">
        <f>'Рейтинговая таблица организаций'!AE61</f>
        <v>3</v>
      </c>
      <c r="AF72" s="11">
        <f>IF('Рейтинговая таблица организаций'!AE61&lt;1,0,(IF('Рейтинговая таблица организаций'!AE61&lt;5,20,100)))</f>
        <v>20</v>
      </c>
      <c r="AG72" s="11" t="s">
        <v>164</v>
      </c>
      <c r="AH72" s="11">
        <f>'Рейтинговая таблица организаций'!AF61</f>
        <v>122</v>
      </c>
      <c r="AI72" s="11">
        <f>'Рейтинговая таблица организаций'!AG61</f>
        <v>124</v>
      </c>
      <c r="AJ72" s="11" t="s">
        <v>165</v>
      </c>
      <c r="AK72" s="11">
        <f>'Рейтинговая таблица организаций'!AL61</f>
        <v>225</v>
      </c>
      <c r="AL72" s="11">
        <f>'Рейтинговая таблица организаций'!AM61</f>
        <v>225</v>
      </c>
      <c r="AM72" s="11" t="s">
        <v>166</v>
      </c>
      <c r="AN72" s="11">
        <f>'Рейтинговая таблица организаций'!AN61</f>
        <v>225</v>
      </c>
      <c r="AO72" s="11">
        <f>'Рейтинговая таблица организаций'!AO61</f>
        <v>225</v>
      </c>
      <c r="AP72" s="11" t="s">
        <v>167</v>
      </c>
      <c r="AQ72" s="11">
        <f>'Рейтинговая таблица организаций'!AP61</f>
        <v>208</v>
      </c>
      <c r="AR72" s="11">
        <f>'Рейтинговая таблица организаций'!AQ61</f>
        <v>210</v>
      </c>
      <c r="AS72" s="11" t="s">
        <v>168</v>
      </c>
      <c r="AT72" s="11">
        <f>'Рейтинговая таблица организаций'!AV61</f>
        <v>221</v>
      </c>
      <c r="AU72" s="11">
        <f>'Рейтинговая таблица организаций'!AW61</f>
        <v>225</v>
      </c>
      <c r="AV72" s="11" t="s">
        <v>169</v>
      </c>
      <c r="AW72" s="11">
        <f>'Рейтинговая таблица организаций'!AX61</f>
        <v>223</v>
      </c>
      <c r="AX72" s="11">
        <f>'Рейтинговая таблица организаций'!AY61</f>
        <v>225</v>
      </c>
      <c r="AY72" s="11" t="s">
        <v>170</v>
      </c>
      <c r="AZ72" s="11">
        <f>'Рейтинговая таблица организаций'!AZ61</f>
        <v>225</v>
      </c>
      <c r="BA72" s="11">
        <f>'Рейтинговая таблица организаций'!BA61</f>
        <v>225</v>
      </c>
    </row>
    <row r="73" spans="1:53" ht="15.75" x14ac:dyDescent="0.25">
      <c r="A73" s="8">
        <f>'бланки '!D64</f>
        <v>59</v>
      </c>
      <c r="B73" s="8" t="str">
        <f>'бланки '!C64</f>
        <v>ГБОУ «ООШ С.П. ПЛИЕВО»</v>
      </c>
      <c r="C73" s="8">
        <f>Численность!D62</f>
        <v>652</v>
      </c>
      <c r="D73" s="8">
        <f>Численность!E62</f>
        <v>261</v>
      </c>
      <c r="E73" s="15">
        <f>Численность!F62</f>
        <v>0.40030674846625769</v>
      </c>
      <c r="F73" s="9" t="s">
        <v>159</v>
      </c>
      <c r="G73" s="10">
        <f>'Рейтинговая таблица организаций'!D62</f>
        <v>14</v>
      </c>
      <c r="H73" s="10">
        <f>'Рейтинговая таблица организаций'!E62</f>
        <v>14</v>
      </c>
      <c r="I73" s="9" t="s">
        <v>160</v>
      </c>
      <c r="J73" s="10">
        <f>'Рейтинговая таблица организаций'!F62</f>
        <v>59</v>
      </c>
      <c r="K73" s="10">
        <f>'Рейтинговая таблица организаций'!G62</f>
        <v>59</v>
      </c>
      <c r="L73" s="11" t="str">
        <f>IF('Рейтинговая таблица организаций'!H62&lt;1,"Отсутствуют или не функционируют дистанционные способы взаимодействия",(IF('Рейтинговая таблица организаций'!H62&lt;4,"В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3" s="17">
        <f>'Рейтинговая таблица организаций'!H62</f>
        <v>4</v>
      </c>
      <c r="N73" s="11">
        <f>IF('Рейтинговая таблица организаций'!H62&lt;1,0,(IF('Рейтинговая таблица организаций'!H62&lt;4,30,100)))</f>
        <v>100</v>
      </c>
      <c r="O73" s="11" t="s">
        <v>161</v>
      </c>
      <c r="P73" s="11">
        <f>'Рейтинговая таблица организаций'!I62</f>
        <v>200</v>
      </c>
      <c r="Q73" s="11">
        <f>'Рейтинговая таблица организаций'!J62</f>
        <v>202</v>
      </c>
      <c r="R73" s="11" t="s">
        <v>162</v>
      </c>
      <c r="S73" s="11">
        <f>'Рейтинговая таблица организаций'!K62</f>
        <v>192</v>
      </c>
      <c r="T73" s="11">
        <f>'Рейтинговая таблица организаций'!L62</f>
        <v>197</v>
      </c>
      <c r="U73" s="11" t="str">
        <f>IF('Рейтинговая таблица организаций'!U62&lt;1,"Отсутствуют комфортные условия",(IF('Рейтинговая таблица организаций'!U62&lt;5,"Количество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3" s="17">
        <f>'Рейтинговая таблица организаций'!U62</f>
        <v>5</v>
      </c>
      <c r="W73" s="11">
        <f>IF('Рейтинговая таблица организаций'!U62&lt;1,0,(IF('Рейтинговая таблица организаций'!U62&lt;4,20,100)))</f>
        <v>100</v>
      </c>
      <c r="X73" s="11" t="s">
        <v>163</v>
      </c>
      <c r="Y73" s="11">
        <f>'Рейтинговая таблица организаций'!X62</f>
        <v>243</v>
      </c>
      <c r="Z73" s="11">
        <f>'Рейтинговая таблица организаций'!Y62</f>
        <v>261</v>
      </c>
      <c r="AA73" s="11" t="str">
        <f>IF('Рейтинговая таблица организаций'!AD62&lt;1,"Отсутствуют условия доступности для инвалидов",(IF('Рейтинговая таблица организаций'!AD62&lt;5,"Количество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3" s="16">
        <f>'Рейтинговая таблица организаций'!AD62</f>
        <v>1</v>
      </c>
      <c r="AC73" s="11">
        <f>IF('Рейтинговая таблица организаций'!AD62&lt;1,0,(IF('Рейтинговая таблица организаций'!AD62&lt;5,20,100)))</f>
        <v>20</v>
      </c>
      <c r="AD73" s="11" t="str">
        <f>IF('Рейтинговая таблица организаций'!AE62&lt;1,"Отсутствуют условия доступности, позволяющие инвалидам получать услуги наравне с другими",(IF('Рейтинговая таблица организаций'!AE62&lt;5,"Количество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73" s="17">
        <f>'Рейтинговая таблица организаций'!AE62</f>
        <v>5</v>
      </c>
      <c r="AF73" s="11">
        <f>IF('Рейтинговая таблица организаций'!AE62&lt;1,0,(IF('Рейтинговая таблица организаций'!AE62&lt;5,20,100)))</f>
        <v>100</v>
      </c>
      <c r="AG73" s="11" t="s">
        <v>164</v>
      </c>
      <c r="AH73" s="11">
        <f>'Рейтинговая таблица организаций'!AF62</f>
        <v>113</v>
      </c>
      <c r="AI73" s="11">
        <f>'Рейтинговая таблица организаций'!AG62</f>
        <v>117</v>
      </c>
      <c r="AJ73" s="11" t="s">
        <v>165</v>
      </c>
      <c r="AK73" s="11">
        <f>'Рейтинговая таблица организаций'!AL62</f>
        <v>251</v>
      </c>
      <c r="AL73" s="11">
        <f>'Рейтинговая таблица организаций'!AM62</f>
        <v>261</v>
      </c>
      <c r="AM73" s="11" t="s">
        <v>166</v>
      </c>
      <c r="AN73" s="11">
        <f>'Рейтинговая таблица организаций'!AN62</f>
        <v>258</v>
      </c>
      <c r="AO73" s="11">
        <f>'Рейтинговая таблица организаций'!AO62</f>
        <v>261</v>
      </c>
      <c r="AP73" s="11" t="s">
        <v>167</v>
      </c>
      <c r="AQ73" s="11">
        <f>'Рейтинговая таблица организаций'!AP62</f>
        <v>201</v>
      </c>
      <c r="AR73" s="11">
        <f>'Рейтинговая таблица организаций'!AQ62</f>
        <v>205</v>
      </c>
      <c r="AS73" s="11" t="s">
        <v>168</v>
      </c>
      <c r="AT73" s="11">
        <f>'Рейтинговая таблица организаций'!AV62</f>
        <v>246</v>
      </c>
      <c r="AU73" s="11">
        <f>'Рейтинговая таблица организаций'!AW62</f>
        <v>261</v>
      </c>
      <c r="AV73" s="11" t="s">
        <v>169</v>
      </c>
      <c r="AW73" s="11">
        <f>'Рейтинговая таблица организаций'!AX62</f>
        <v>254</v>
      </c>
      <c r="AX73" s="11">
        <f>'Рейтинговая таблица организаций'!AY62</f>
        <v>261</v>
      </c>
      <c r="AY73" s="11" t="s">
        <v>170</v>
      </c>
      <c r="AZ73" s="11">
        <f>'Рейтинговая таблица организаций'!AZ62</f>
        <v>252</v>
      </c>
      <c r="BA73" s="11">
        <f>'Рейтинговая таблица организаций'!BA62</f>
        <v>261</v>
      </c>
    </row>
    <row r="74" spans="1:53" ht="15.75" x14ac:dyDescent="0.25">
      <c r="A74" s="8">
        <f>'бланки '!D65</f>
        <v>60</v>
      </c>
      <c r="B74" s="8" t="str">
        <f>'бланки '!C65</f>
        <v>ГБОУ «ООШ №1 С.П. КАНТЫШЕВО ИМ. ОСМИЕВА Х.С.»</v>
      </c>
      <c r="C74" s="8">
        <f>Численность!D63</f>
        <v>597</v>
      </c>
      <c r="D74" s="8">
        <f>Численность!E63</f>
        <v>239</v>
      </c>
      <c r="E74" s="15">
        <f>Численность!F63</f>
        <v>0.40033500837520936</v>
      </c>
      <c r="F74" s="9" t="s">
        <v>159</v>
      </c>
      <c r="G74" s="10">
        <f>'Рейтинговая таблица организаций'!D63</f>
        <v>14</v>
      </c>
      <c r="H74" s="10">
        <f>'Рейтинговая таблица организаций'!E63</f>
        <v>14</v>
      </c>
      <c r="I74" s="9" t="s">
        <v>160</v>
      </c>
      <c r="J74" s="10">
        <f>'Рейтинговая таблица организаций'!F63</f>
        <v>59</v>
      </c>
      <c r="K74" s="10">
        <f>'Рейтинговая таблица организаций'!G63</f>
        <v>59</v>
      </c>
      <c r="L74" s="11" t="str">
        <f>IF('Рейтинговая таблица организаций'!H63&lt;1,"Отсутствуют или не функционируют дистанционные способы взаимодействия",(IF('Рейтинговая таблица организаций'!H63&lt;4,"В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4" s="17">
        <f>'Рейтинговая таблица организаций'!H63</f>
        <v>4</v>
      </c>
      <c r="N74" s="11">
        <f>IF('Рейтинговая таблица организаций'!H63&lt;1,0,(IF('Рейтинговая таблица организаций'!H63&lt;4,30,100)))</f>
        <v>100</v>
      </c>
      <c r="O74" s="11" t="s">
        <v>161</v>
      </c>
      <c r="P74" s="11">
        <f>'Рейтинговая таблица организаций'!I63</f>
        <v>223</v>
      </c>
      <c r="Q74" s="11">
        <f>'Рейтинговая таблица организаций'!J63</f>
        <v>225</v>
      </c>
      <c r="R74" s="11" t="s">
        <v>162</v>
      </c>
      <c r="S74" s="11">
        <f>'Рейтинговая таблица организаций'!K63</f>
        <v>211</v>
      </c>
      <c r="T74" s="11">
        <f>'Рейтинговая таблица организаций'!L63</f>
        <v>212</v>
      </c>
      <c r="U74" s="11" t="str">
        <f>IF('Рейтинговая таблица организаций'!U63&lt;1,"Отсутствуют комфортные условия",(IF('Рейтинговая таблица организаций'!U63&lt;5,"Количество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4" s="17">
        <f>'Рейтинговая таблица организаций'!U63</f>
        <v>5</v>
      </c>
      <c r="W74" s="11">
        <f>IF('Рейтинговая таблица организаций'!U63&lt;1,0,(IF('Рейтинговая таблица организаций'!U63&lt;4,20,100)))</f>
        <v>100</v>
      </c>
      <c r="X74" s="11" t="s">
        <v>163</v>
      </c>
      <c r="Y74" s="11">
        <f>'Рейтинговая таблица организаций'!X63</f>
        <v>236</v>
      </c>
      <c r="Z74" s="11">
        <f>'Рейтинговая таблица организаций'!Y63</f>
        <v>239</v>
      </c>
      <c r="AA74" s="11" t="str">
        <f>IF('Рейтинговая таблица организаций'!AD63&lt;1,"Отсутствуют условия доступности для инвалидов",(IF('Рейтинговая таблица организаций'!AD63&lt;5,"Количество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4" s="16">
        <f>'Рейтинговая таблица организаций'!AD63</f>
        <v>3</v>
      </c>
      <c r="AC74" s="11">
        <f>IF('Рейтинговая таблица организаций'!AD63&lt;1,0,(IF('Рейтинговая таблица организаций'!AD63&lt;5,20,100)))</f>
        <v>20</v>
      </c>
      <c r="AD74" s="11" t="str">
        <f>IF('Рейтинговая таблица организаций'!AE63&lt;1,"Отсутствуют условия доступности, позволяющие инвалидам получать услуги наравне с другими",(IF('Рейтинговая таблица организаций'!AE63&lt;5,"Количество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74" s="17">
        <f>'Рейтинговая таблица организаций'!AE63</f>
        <v>3</v>
      </c>
      <c r="AF74" s="11">
        <f>IF('Рейтинговая таблица организаций'!AE63&lt;1,0,(IF('Рейтинговая таблица организаций'!AE63&lt;5,20,100)))</f>
        <v>20</v>
      </c>
      <c r="AG74" s="11" t="s">
        <v>164</v>
      </c>
      <c r="AH74" s="11">
        <f>'Рейтинговая таблица организаций'!AF63</f>
        <v>187</v>
      </c>
      <c r="AI74" s="11">
        <f>'Рейтинговая таблица организаций'!AG63</f>
        <v>190</v>
      </c>
      <c r="AJ74" s="11" t="s">
        <v>165</v>
      </c>
      <c r="AK74" s="11">
        <f>'Рейтинговая таблица организаций'!AL63</f>
        <v>232</v>
      </c>
      <c r="AL74" s="11">
        <f>'Рейтинговая таблица организаций'!AM63</f>
        <v>239</v>
      </c>
      <c r="AM74" s="11" t="s">
        <v>166</v>
      </c>
      <c r="AN74" s="11">
        <f>'Рейтинговая таблица организаций'!AN63</f>
        <v>235</v>
      </c>
      <c r="AO74" s="11">
        <f>'Рейтинговая таблица организаций'!AO63</f>
        <v>239</v>
      </c>
      <c r="AP74" s="11" t="s">
        <v>167</v>
      </c>
      <c r="AQ74" s="11">
        <f>'Рейтинговая таблица организаций'!AP63</f>
        <v>215</v>
      </c>
      <c r="AR74" s="11">
        <f>'Рейтинговая таблица организаций'!AQ63</f>
        <v>221</v>
      </c>
      <c r="AS74" s="11" t="s">
        <v>168</v>
      </c>
      <c r="AT74" s="11">
        <f>'Рейтинговая таблица организаций'!AV63</f>
        <v>225</v>
      </c>
      <c r="AU74" s="11">
        <f>'Рейтинговая таблица организаций'!AW63</f>
        <v>239</v>
      </c>
      <c r="AV74" s="11" t="s">
        <v>169</v>
      </c>
      <c r="AW74" s="11">
        <f>'Рейтинговая таблица организаций'!AX63</f>
        <v>230</v>
      </c>
      <c r="AX74" s="11">
        <f>'Рейтинговая таблица организаций'!AY63</f>
        <v>239</v>
      </c>
      <c r="AY74" s="11" t="s">
        <v>170</v>
      </c>
      <c r="AZ74" s="11">
        <f>'Рейтинговая таблица организаций'!AZ63</f>
        <v>237</v>
      </c>
      <c r="BA74" s="11">
        <f>'Рейтинговая таблица организаций'!BA63</f>
        <v>239</v>
      </c>
    </row>
    <row r="75" spans="1:53" ht="15.75" x14ac:dyDescent="0.25">
      <c r="A75" s="8">
        <f>'бланки '!D66</f>
        <v>61</v>
      </c>
      <c r="B75" s="8" t="str">
        <f>'бланки '!C66</f>
        <v>ГБОУ «СОШ-ДС №1 С.П. КАНТЫШЕВО»</v>
      </c>
      <c r="C75" s="8">
        <f>Численность!D64</f>
        <v>1426</v>
      </c>
      <c r="D75" s="8">
        <f>Численность!E64</f>
        <v>571</v>
      </c>
      <c r="E75" s="15">
        <f>Численность!F64</f>
        <v>0.40042075736325383</v>
      </c>
      <c r="F75" s="9" t="s">
        <v>159</v>
      </c>
      <c r="G75" s="10">
        <f>'Рейтинговая таблица организаций'!D64</f>
        <v>14</v>
      </c>
      <c r="H75" s="10">
        <f>'Рейтинговая таблица организаций'!E64</f>
        <v>14</v>
      </c>
      <c r="I75" s="9" t="s">
        <v>160</v>
      </c>
      <c r="J75" s="10">
        <f>'Рейтинговая таблица организаций'!F64</f>
        <v>59</v>
      </c>
      <c r="K75" s="10">
        <f>'Рейтинговая таблица организаций'!G64</f>
        <v>59</v>
      </c>
      <c r="L75" s="11" t="str">
        <f>IF('Рейтинговая таблица организаций'!H64&lt;1,"Отсутствуют или не функционируют дистанционные способы взаимодействия",(IF('Рейтинговая таблица организаций'!H64&lt;4,"В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5" s="17">
        <f>'Рейтинговая таблица организаций'!H64</f>
        <v>4</v>
      </c>
      <c r="N75" s="11">
        <f>IF('Рейтинговая таблица организаций'!H64&lt;1,0,(IF('Рейтинговая таблица организаций'!H64&lt;4,30,100)))</f>
        <v>100</v>
      </c>
      <c r="O75" s="11" t="s">
        <v>161</v>
      </c>
      <c r="P75" s="11">
        <f>'Рейтинговая таблица организаций'!I64</f>
        <v>552</v>
      </c>
      <c r="Q75" s="11">
        <f>'Рейтинговая таблица организаций'!J64</f>
        <v>555</v>
      </c>
      <c r="R75" s="11" t="s">
        <v>162</v>
      </c>
      <c r="S75" s="11">
        <f>'Рейтинговая таблица организаций'!K64</f>
        <v>546</v>
      </c>
      <c r="T75" s="11">
        <f>'Рейтинговая таблица организаций'!L64</f>
        <v>549</v>
      </c>
      <c r="U75" s="11" t="str">
        <f>IF('Рейтинговая таблица организаций'!U64&lt;1,"Отсутствуют комфортные условия",(IF('Рейтинговая таблица организаций'!U64&lt;5,"Количество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5" s="17">
        <f>'Рейтинговая таблица организаций'!U64</f>
        <v>5</v>
      </c>
      <c r="W75" s="11">
        <f>IF('Рейтинговая таблица организаций'!U64&lt;1,0,(IF('Рейтинговая таблица организаций'!U64&lt;4,20,100)))</f>
        <v>100</v>
      </c>
      <c r="X75" s="11" t="s">
        <v>163</v>
      </c>
      <c r="Y75" s="11">
        <f>'Рейтинговая таблица организаций'!X64</f>
        <v>569</v>
      </c>
      <c r="Z75" s="11">
        <f>'Рейтинговая таблица организаций'!Y64</f>
        <v>571</v>
      </c>
      <c r="AA75" s="11" t="str">
        <f>IF('Рейтинговая таблица организаций'!AD64&lt;1,"Отсутствуют условия доступности для инвалидов",(IF('Рейтинговая таблица организаций'!AD64&lt;5,"Количество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5" s="16">
        <f>'Рейтинговая таблица организаций'!AD64</f>
        <v>4</v>
      </c>
      <c r="AC75" s="11">
        <f>IF('Рейтинговая таблица организаций'!AD64&lt;1,0,(IF('Рейтинговая таблица организаций'!AD64&lt;5,20,100)))</f>
        <v>20</v>
      </c>
      <c r="AD75" s="11" t="str">
        <f>IF('Рейтинговая таблица организаций'!AE64&lt;1,"Отсутствуют условия доступности, позволяющие инвалидам получать услуги наравне с другими",(IF('Рейтинговая таблица организаций'!AE64&lt;5,"Количество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75" s="17">
        <f>'Рейтинговая таблица организаций'!AE64</f>
        <v>4</v>
      </c>
      <c r="AF75" s="11">
        <f>IF('Рейтинговая таблица организаций'!AE64&lt;1,0,(IF('Рейтинговая таблица организаций'!AE64&lt;5,20,100)))</f>
        <v>20</v>
      </c>
      <c r="AG75" s="11" t="s">
        <v>164</v>
      </c>
      <c r="AH75" s="11">
        <f>'Рейтинговая таблица организаций'!AF64</f>
        <v>118</v>
      </c>
      <c r="AI75" s="11">
        <f>'Рейтинговая таблица организаций'!AG64</f>
        <v>126</v>
      </c>
      <c r="AJ75" s="11" t="s">
        <v>165</v>
      </c>
      <c r="AK75" s="11">
        <f>'Рейтинговая таблица организаций'!AL64</f>
        <v>567</v>
      </c>
      <c r="AL75" s="11">
        <f>'Рейтинговая таблица организаций'!AM64</f>
        <v>571</v>
      </c>
      <c r="AM75" s="11" t="s">
        <v>166</v>
      </c>
      <c r="AN75" s="11">
        <f>'Рейтинговая таблица организаций'!AN64</f>
        <v>568</v>
      </c>
      <c r="AO75" s="11">
        <f>'Рейтинговая таблица организаций'!AO64</f>
        <v>571</v>
      </c>
      <c r="AP75" s="11" t="s">
        <v>167</v>
      </c>
      <c r="AQ75" s="11">
        <f>'Рейтинговая таблица организаций'!AP64</f>
        <v>528</v>
      </c>
      <c r="AR75" s="11">
        <f>'Рейтинговая таблица организаций'!AQ64</f>
        <v>528</v>
      </c>
      <c r="AS75" s="11" t="s">
        <v>168</v>
      </c>
      <c r="AT75" s="11">
        <f>'Рейтинговая таблица организаций'!AV64</f>
        <v>569</v>
      </c>
      <c r="AU75" s="11">
        <f>'Рейтинговая таблица организаций'!AW64</f>
        <v>571</v>
      </c>
      <c r="AV75" s="11" t="s">
        <v>169</v>
      </c>
      <c r="AW75" s="11">
        <f>'Рейтинговая таблица организаций'!AX64</f>
        <v>563</v>
      </c>
      <c r="AX75" s="11">
        <f>'Рейтинговая таблица организаций'!AY64</f>
        <v>571</v>
      </c>
      <c r="AY75" s="11" t="s">
        <v>170</v>
      </c>
      <c r="AZ75" s="11">
        <f>'Рейтинговая таблица организаций'!AZ64</f>
        <v>568</v>
      </c>
      <c r="BA75" s="11">
        <f>'Рейтинговая таблица организаций'!BA64</f>
        <v>571</v>
      </c>
    </row>
    <row r="76" spans="1:53" ht="15.75" x14ac:dyDescent="0.25">
      <c r="A76" s="8">
        <f>'бланки '!D67</f>
        <v>62</v>
      </c>
      <c r="B76" s="8" t="str">
        <f>'бланки '!C67</f>
        <v>ГБОУ «СОШ №2 С.П. КАНТЫШЕВО»</v>
      </c>
      <c r="C76" s="8">
        <f>Численность!D65</f>
        <v>740</v>
      </c>
      <c r="D76" s="8">
        <f>Численность!E65</f>
        <v>296</v>
      </c>
      <c r="E76" s="15">
        <f>Численность!F65</f>
        <v>0.4</v>
      </c>
      <c r="F76" s="9" t="s">
        <v>159</v>
      </c>
      <c r="G76" s="10">
        <f>'Рейтинговая таблица организаций'!D65</f>
        <v>14</v>
      </c>
      <c r="H76" s="10">
        <f>'Рейтинговая таблица организаций'!E65</f>
        <v>14</v>
      </c>
      <c r="I76" s="9" t="s">
        <v>160</v>
      </c>
      <c r="J76" s="10">
        <f>'Рейтинговая таблица организаций'!F65</f>
        <v>59</v>
      </c>
      <c r="K76" s="10">
        <f>'Рейтинговая таблица организаций'!G65</f>
        <v>59</v>
      </c>
      <c r="L76" s="11" t="str">
        <f>IF('Рейтинговая таблица организаций'!H65&lt;1,"Отсутствуют или не функционируют дистанционные способы взаимодействия",(IF('Рейтинговая таблица организаций'!H65&lt;4,"В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6" s="17">
        <f>'Рейтинговая таблица организаций'!H65</f>
        <v>4</v>
      </c>
      <c r="N76" s="11">
        <f>IF('Рейтинговая таблица организаций'!H65&lt;1,0,(IF('Рейтинговая таблица организаций'!H65&lt;4,30,100)))</f>
        <v>100</v>
      </c>
      <c r="O76" s="11" t="s">
        <v>161</v>
      </c>
      <c r="P76" s="11">
        <f>'Рейтинговая таблица организаций'!I65</f>
        <v>283</v>
      </c>
      <c r="Q76" s="11">
        <f>'Рейтинговая таблица организаций'!J65</f>
        <v>287</v>
      </c>
      <c r="R76" s="11" t="s">
        <v>162</v>
      </c>
      <c r="S76" s="11">
        <f>'Рейтинговая таблица организаций'!K65</f>
        <v>278</v>
      </c>
      <c r="T76" s="11">
        <f>'Рейтинговая таблица организаций'!L65</f>
        <v>280</v>
      </c>
      <c r="U76" s="11" t="str">
        <f>IF('Рейтинговая таблица организаций'!U65&lt;1,"Отсутствуют комфортные условия",(IF('Рейтинговая таблица организаций'!U65&lt;5,"Количество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6" s="17">
        <f>'Рейтинговая таблица организаций'!U65</f>
        <v>5</v>
      </c>
      <c r="W76" s="11">
        <f>IF('Рейтинговая таблица организаций'!U65&lt;1,0,(IF('Рейтинговая таблица организаций'!U65&lt;4,20,100)))</f>
        <v>100</v>
      </c>
      <c r="X76" s="11" t="s">
        <v>163</v>
      </c>
      <c r="Y76" s="11">
        <f>'Рейтинговая таблица организаций'!X65</f>
        <v>292</v>
      </c>
      <c r="Z76" s="11">
        <f>'Рейтинговая таблица организаций'!Y65</f>
        <v>296</v>
      </c>
      <c r="AA76" s="11" t="str">
        <f>IF('Рейтинговая таблица организаций'!AD65&lt;1,"Отсутствуют условия доступности для инвалидов",(IF('Рейтинговая таблица организаций'!AD65&lt;5,"Количество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6" s="16">
        <f>'Рейтинговая таблица организаций'!AD65</f>
        <v>2</v>
      </c>
      <c r="AC76" s="11">
        <f>IF('Рейтинговая таблица организаций'!AD65&lt;1,0,(IF('Рейтинговая таблица организаций'!AD65&lt;5,20,100)))</f>
        <v>20</v>
      </c>
      <c r="AD76" s="11" t="str">
        <f>IF('Рейтинговая таблица организаций'!AE65&lt;1,"Отсутствуют условия доступности, позволяющие инвалидам получать услуги наравне с другими",(IF('Рейтинговая таблица организаций'!AE65&lt;5,"Количество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76" s="17">
        <f>'Рейтинговая таблица организаций'!AE65</f>
        <v>3</v>
      </c>
      <c r="AF76" s="11">
        <f>IF('Рейтинговая таблица организаций'!AE65&lt;1,0,(IF('Рейтинговая таблица организаций'!AE65&lt;5,20,100)))</f>
        <v>20</v>
      </c>
      <c r="AG76" s="11" t="s">
        <v>164</v>
      </c>
      <c r="AH76" s="11">
        <f>'Рейтинговая таблица организаций'!AF65</f>
        <v>53</v>
      </c>
      <c r="AI76" s="11">
        <f>'Рейтинговая таблица организаций'!AG65</f>
        <v>57</v>
      </c>
      <c r="AJ76" s="11" t="s">
        <v>165</v>
      </c>
      <c r="AK76" s="11">
        <f>'Рейтинговая таблица организаций'!AL65</f>
        <v>291</v>
      </c>
      <c r="AL76" s="11">
        <f>'Рейтинговая таблица организаций'!AM65</f>
        <v>296</v>
      </c>
      <c r="AM76" s="11" t="s">
        <v>166</v>
      </c>
      <c r="AN76" s="11">
        <f>'Рейтинговая таблица организаций'!AN65</f>
        <v>295</v>
      </c>
      <c r="AO76" s="11">
        <f>'Рейтинговая таблица организаций'!AO65</f>
        <v>296</v>
      </c>
      <c r="AP76" s="11" t="s">
        <v>167</v>
      </c>
      <c r="AQ76" s="11">
        <f>'Рейтинговая таблица организаций'!AP65</f>
        <v>267</v>
      </c>
      <c r="AR76" s="11">
        <f>'Рейтинговая таблица организаций'!AQ65</f>
        <v>270</v>
      </c>
      <c r="AS76" s="11" t="s">
        <v>168</v>
      </c>
      <c r="AT76" s="11">
        <f>'Рейтинговая таблица организаций'!AV65</f>
        <v>292</v>
      </c>
      <c r="AU76" s="11">
        <f>'Рейтинговая таблица организаций'!AW65</f>
        <v>296</v>
      </c>
      <c r="AV76" s="11" t="s">
        <v>169</v>
      </c>
      <c r="AW76" s="11">
        <f>'Рейтинговая таблица организаций'!AX65</f>
        <v>292</v>
      </c>
      <c r="AX76" s="11">
        <f>'Рейтинговая таблица организаций'!AY65</f>
        <v>296</v>
      </c>
      <c r="AY76" s="11" t="s">
        <v>170</v>
      </c>
      <c r="AZ76" s="11">
        <f>'Рейтинговая таблица организаций'!AZ65</f>
        <v>292</v>
      </c>
      <c r="BA76" s="11">
        <f>'Рейтинговая таблица организаций'!BA65</f>
        <v>296</v>
      </c>
    </row>
    <row r="77" spans="1:53" ht="15.75" x14ac:dyDescent="0.25">
      <c r="A77" s="8">
        <f>'бланки '!D68</f>
        <v>63</v>
      </c>
      <c r="B77" s="8" t="str">
        <f>'бланки '!C68</f>
        <v>ГБОУ «СОШ №3 С.П. КАНТЫШЕВО»</v>
      </c>
      <c r="C77" s="8">
        <f>Численность!D66</f>
        <v>1220</v>
      </c>
      <c r="D77" s="8">
        <f>Численность!E66</f>
        <v>488</v>
      </c>
      <c r="E77" s="15">
        <f>Численность!F66</f>
        <v>0.4</v>
      </c>
      <c r="F77" s="9" t="s">
        <v>159</v>
      </c>
      <c r="G77" s="10">
        <f>'Рейтинговая таблица организаций'!D66</f>
        <v>14</v>
      </c>
      <c r="H77" s="10">
        <f>'Рейтинговая таблица организаций'!E66</f>
        <v>14</v>
      </c>
      <c r="I77" s="9" t="s">
        <v>160</v>
      </c>
      <c r="J77" s="10">
        <f>'Рейтинговая таблица организаций'!F66</f>
        <v>59</v>
      </c>
      <c r="K77" s="10">
        <f>'Рейтинговая таблица организаций'!G66</f>
        <v>59</v>
      </c>
      <c r="L77" s="11" t="str">
        <f>IF('Рейтинговая таблица организаций'!H66&lt;1,"Отсутствуют или не функционируют дистанционные способы взаимодействия",(IF('Рейтинговая таблица организаций'!H66&lt;4,"В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7" s="17">
        <f>'Рейтинговая таблица организаций'!H66</f>
        <v>4</v>
      </c>
      <c r="N77" s="11">
        <f>IF('Рейтинговая таблица организаций'!H66&lt;1,0,(IF('Рейтинговая таблица организаций'!H66&lt;4,30,100)))</f>
        <v>100</v>
      </c>
      <c r="O77" s="11" t="s">
        <v>161</v>
      </c>
      <c r="P77" s="11">
        <f>'Рейтинговая таблица организаций'!I66</f>
        <v>315</v>
      </c>
      <c r="Q77" s="11">
        <f>'Рейтинговая таблица организаций'!J66</f>
        <v>327</v>
      </c>
      <c r="R77" s="11" t="s">
        <v>162</v>
      </c>
      <c r="S77" s="11">
        <f>'Рейтинговая таблица организаций'!K66</f>
        <v>289</v>
      </c>
      <c r="T77" s="11">
        <f>'Рейтинговая таблица организаций'!L66</f>
        <v>296</v>
      </c>
      <c r="U77" s="11" t="str">
        <f>IF('Рейтинговая таблица организаций'!U66&lt;1,"Отсутствуют комфортные условия",(IF('Рейтинговая таблица организаций'!U66&lt;5,"Количество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7" s="17">
        <f>'Рейтинговая таблица организаций'!U66</f>
        <v>5</v>
      </c>
      <c r="W77" s="11">
        <f>IF('Рейтинговая таблица организаций'!U66&lt;1,0,(IF('Рейтинговая таблица организаций'!U66&lt;4,20,100)))</f>
        <v>100</v>
      </c>
      <c r="X77" s="11" t="s">
        <v>163</v>
      </c>
      <c r="Y77" s="11">
        <f>'Рейтинговая таблица организаций'!X66</f>
        <v>439</v>
      </c>
      <c r="Z77" s="11">
        <f>'Рейтинговая таблица организаций'!Y66</f>
        <v>488</v>
      </c>
      <c r="AA77" s="11" t="str">
        <f>IF('Рейтинговая таблица организаций'!AD66&lt;1,"Отсутствуют условия доступности для инвалидов",(IF('Рейтинговая таблица организаций'!AD66&lt;5,"Количество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7" s="16">
        <f>'Рейтинговая таблица организаций'!AD66</f>
        <v>3</v>
      </c>
      <c r="AC77" s="11">
        <f>IF('Рейтинговая таблица организаций'!AD66&lt;1,0,(IF('Рейтинговая таблица организаций'!AD66&lt;5,20,100)))</f>
        <v>20</v>
      </c>
      <c r="AD77" s="11" t="str">
        <f>IF('Рейтинговая таблица организаций'!AE66&lt;1,"Отсутствуют условия доступности, позволяющие инвалидам получать услуги наравне с другими",(IF('Рейтинговая таблица организаций'!AE66&lt;5,"Количество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77" s="17">
        <f>'Рейтинговая таблица организаций'!AE66</f>
        <v>3</v>
      </c>
      <c r="AF77" s="11">
        <f>IF('Рейтинговая таблица организаций'!AE66&lt;1,0,(IF('Рейтинговая таблица организаций'!AE66&lt;5,20,100)))</f>
        <v>20</v>
      </c>
      <c r="AG77" s="11" t="s">
        <v>164</v>
      </c>
      <c r="AH77" s="11">
        <f>'Рейтинговая таблица организаций'!AF66</f>
        <v>48</v>
      </c>
      <c r="AI77" s="11">
        <f>'Рейтинговая таблица организаций'!AG66</f>
        <v>52</v>
      </c>
      <c r="AJ77" s="11" t="s">
        <v>165</v>
      </c>
      <c r="AK77" s="11">
        <f>'Рейтинговая таблица организаций'!AL66</f>
        <v>457</v>
      </c>
      <c r="AL77" s="11">
        <f>'Рейтинговая таблица организаций'!AM66</f>
        <v>488</v>
      </c>
      <c r="AM77" s="11" t="s">
        <v>166</v>
      </c>
      <c r="AN77" s="11">
        <f>'Рейтинговая таблица организаций'!AN66</f>
        <v>465</v>
      </c>
      <c r="AO77" s="11">
        <f>'Рейтинговая таблица организаций'!AO66</f>
        <v>488</v>
      </c>
      <c r="AP77" s="11" t="s">
        <v>167</v>
      </c>
      <c r="AQ77" s="11">
        <f>'Рейтинговая таблица организаций'!AP66</f>
        <v>302</v>
      </c>
      <c r="AR77" s="11">
        <f>'Рейтинговая таблица организаций'!AQ66</f>
        <v>307</v>
      </c>
      <c r="AS77" s="11" t="s">
        <v>168</v>
      </c>
      <c r="AT77" s="11">
        <f>'Рейтинговая таблица организаций'!AV66</f>
        <v>441</v>
      </c>
      <c r="AU77" s="11">
        <f>'Рейтинговая таблица организаций'!AW66</f>
        <v>488</v>
      </c>
      <c r="AV77" s="11" t="s">
        <v>169</v>
      </c>
      <c r="AW77" s="11">
        <f>'Рейтинговая таблица организаций'!AX66</f>
        <v>439</v>
      </c>
      <c r="AX77" s="11">
        <f>'Рейтинговая таблица организаций'!AY66</f>
        <v>488</v>
      </c>
      <c r="AY77" s="11" t="s">
        <v>170</v>
      </c>
      <c r="AZ77" s="11">
        <f>'Рейтинговая таблица организаций'!AZ66</f>
        <v>456</v>
      </c>
      <c r="BA77" s="11">
        <f>'Рейтинговая таблица организаций'!BA66</f>
        <v>488</v>
      </c>
    </row>
    <row r="78" spans="1:53" ht="15.75" x14ac:dyDescent="0.25">
      <c r="A78" s="8">
        <f>'бланки '!D69</f>
        <v>64</v>
      </c>
      <c r="B78" s="8" t="str">
        <f>'бланки '!C69</f>
        <v>ГБОУ «СОШ№3 С.П.ПЛИЕВО»</v>
      </c>
      <c r="C78" s="8">
        <f>Численность!D67</f>
        <v>1444</v>
      </c>
      <c r="D78" s="8">
        <f>Численность!E67</f>
        <v>578</v>
      </c>
      <c r="E78" s="15">
        <f>Численность!F67</f>
        <v>0.40027700831024932</v>
      </c>
      <c r="F78" s="9" t="s">
        <v>159</v>
      </c>
      <c r="G78" s="10">
        <f>'Рейтинговая таблица организаций'!D67</f>
        <v>14</v>
      </c>
      <c r="H78" s="10">
        <f>'Рейтинговая таблица организаций'!E67</f>
        <v>14</v>
      </c>
      <c r="I78" s="9" t="s">
        <v>160</v>
      </c>
      <c r="J78" s="10">
        <f>'Рейтинговая таблица организаций'!F67</f>
        <v>59</v>
      </c>
      <c r="K78" s="10">
        <f>'Рейтинговая таблица организаций'!G67</f>
        <v>59</v>
      </c>
      <c r="L78" s="11" t="str">
        <f>IF('Рейтинговая таблица организаций'!H67&lt;1,"Отсутствуют или не функционируют дистанционные способы взаимодействия",(IF('Рейтинговая таблица организаций'!H67&lt;4,"В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8" s="17">
        <f>'Рейтинговая таблица организаций'!H67</f>
        <v>4</v>
      </c>
      <c r="N78" s="11">
        <f>IF('Рейтинговая таблица организаций'!H67&lt;1,0,(IF('Рейтинговая таблица организаций'!H67&lt;4,30,100)))</f>
        <v>100</v>
      </c>
      <c r="O78" s="11" t="s">
        <v>161</v>
      </c>
      <c r="P78" s="11">
        <f>'Рейтинговая таблица организаций'!I67</f>
        <v>411</v>
      </c>
      <c r="Q78" s="11">
        <f>'Рейтинговая таблица организаций'!J67</f>
        <v>427</v>
      </c>
      <c r="R78" s="11" t="s">
        <v>162</v>
      </c>
      <c r="S78" s="11">
        <f>'Рейтинговая таблица организаций'!K67</f>
        <v>346</v>
      </c>
      <c r="T78" s="11">
        <f>'Рейтинговая таблица организаций'!L67</f>
        <v>365</v>
      </c>
      <c r="U78" s="11" t="str">
        <f>IF('Рейтинговая таблица организаций'!U67&lt;1,"Отсутствуют комфортные условия",(IF('Рейтинговая таблица организаций'!U67&lt;5,"Количество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8" s="17">
        <f>'Рейтинговая таблица организаций'!U67</f>
        <v>5</v>
      </c>
      <c r="W78" s="11">
        <f>IF('Рейтинговая таблица организаций'!U67&lt;1,0,(IF('Рейтинговая таблица организаций'!U67&lt;4,20,100)))</f>
        <v>100</v>
      </c>
      <c r="X78" s="11" t="s">
        <v>163</v>
      </c>
      <c r="Y78" s="11">
        <f>'Рейтинговая таблица организаций'!X67</f>
        <v>520</v>
      </c>
      <c r="Z78" s="11">
        <f>'Рейтинговая таблица организаций'!Y67</f>
        <v>578</v>
      </c>
      <c r="AA78" s="11" t="str">
        <f>IF('Рейтинговая таблица организаций'!AD67&lt;1,"Отсутствуют условия доступности для инвалидов",(IF('Рейтинговая таблица организаций'!AD67&lt;5,"Количество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8" s="16">
        <f>'Рейтинговая таблица организаций'!AD67</f>
        <v>2</v>
      </c>
      <c r="AC78" s="11">
        <f>IF('Рейтинговая таблица организаций'!AD67&lt;1,0,(IF('Рейтинговая таблица организаций'!AD67&lt;5,20,100)))</f>
        <v>20</v>
      </c>
      <c r="AD78" s="11" t="str">
        <f>IF('Рейтинговая таблица организаций'!AE67&lt;1,"Отсутствуют условия доступности, позволяющие инвалидам получать услуги наравне с другими",(IF('Рейтинговая таблица организаций'!AE67&lt;5,"Количество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78" s="17">
        <f>'Рейтинговая таблица организаций'!AE67</f>
        <v>3</v>
      </c>
      <c r="AF78" s="11">
        <f>IF('Рейтинговая таблица организаций'!AE67&lt;1,0,(IF('Рейтинговая таблица организаций'!AE67&lt;5,20,100)))</f>
        <v>20</v>
      </c>
      <c r="AG78" s="11" t="s">
        <v>164</v>
      </c>
      <c r="AH78" s="11">
        <f>'Рейтинговая таблица организаций'!AF67</f>
        <v>95</v>
      </c>
      <c r="AI78" s="11">
        <f>'Рейтинговая таблица организаций'!AG67</f>
        <v>101</v>
      </c>
      <c r="AJ78" s="11" t="s">
        <v>165</v>
      </c>
      <c r="AK78" s="11">
        <f>'Рейтинговая таблица организаций'!AL67</f>
        <v>545</v>
      </c>
      <c r="AL78" s="11">
        <f>'Рейтинговая таблица организаций'!AM67</f>
        <v>578</v>
      </c>
      <c r="AM78" s="11" t="s">
        <v>166</v>
      </c>
      <c r="AN78" s="11">
        <f>'Рейтинговая таблица организаций'!AN67</f>
        <v>551</v>
      </c>
      <c r="AO78" s="11">
        <f>'Рейтинговая таблица организаций'!AO67</f>
        <v>578</v>
      </c>
      <c r="AP78" s="11" t="s">
        <v>167</v>
      </c>
      <c r="AQ78" s="11">
        <f>'Рейтинговая таблица организаций'!AP67</f>
        <v>352</v>
      </c>
      <c r="AR78" s="11">
        <f>'Рейтинговая таблица организаций'!AQ67</f>
        <v>365</v>
      </c>
      <c r="AS78" s="11" t="s">
        <v>168</v>
      </c>
      <c r="AT78" s="11">
        <f>'Рейтинговая таблица организаций'!AV67</f>
        <v>555</v>
      </c>
      <c r="AU78" s="11">
        <f>'Рейтинговая таблица организаций'!AW67</f>
        <v>578</v>
      </c>
      <c r="AV78" s="11" t="s">
        <v>169</v>
      </c>
      <c r="AW78" s="11">
        <f>'Рейтинговая таблица организаций'!AX67</f>
        <v>538</v>
      </c>
      <c r="AX78" s="11">
        <f>'Рейтинговая таблица организаций'!AY67</f>
        <v>578</v>
      </c>
      <c r="AY78" s="11" t="s">
        <v>170</v>
      </c>
      <c r="AZ78" s="11">
        <f>'Рейтинговая таблица организаций'!AZ67</f>
        <v>550</v>
      </c>
      <c r="BA78" s="11">
        <f>'Рейтинговая таблица организаций'!BA67</f>
        <v>578</v>
      </c>
    </row>
    <row r="79" spans="1:53" ht="15.75" x14ac:dyDescent="0.25">
      <c r="A79" s="8">
        <f>'бланки '!D70</f>
        <v>65</v>
      </c>
      <c r="B79" s="8" t="str">
        <f>'бланки '!C70</f>
        <v>ГБОУ «СОШ С.П. ДОЛАКОВО»</v>
      </c>
      <c r="C79" s="8">
        <f>Численность!D68</f>
        <v>520</v>
      </c>
      <c r="D79" s="8">
        <f>Численность!E68</f>
        <v>208</v>
      </c>
      <c r="E79" s="15">
        <f>Численность!F68</f>
        <v>0.4</v>
      </c>
      <c r="F79" s="9" t="s">
        <v>159</v>
      </c>
      <c r="G79" s="10">
        <f>'Рейтинговая таблица организаций'!D68</f>
        <v>14</v>
      </c>
      <c r="H79" s="10">
        <f>'Рейтинговая таблица организаций'!E68</f>
        <v>14</v>
      </c>
      <c r="I79" s="9" t="s">
        <v>160</v>
      </c>
      <c r="J79" s="10">
        <f>'Рейтинговая таблица организаций'!F68</f>
        <v>59</v>
      </c>
      <c r="K79" s="10">
        <f>'Рейтинговая таблица организаций'!G68</f>
        <v>59</v>
      </c>
      <c r="L79" s="11" t="str">
        <f>IF('Рейтинговая таблица организаций'!H68&lt;1,"Отсутствуют или не функционируют дистанционные способы взаимодействия",(IF('Рейтинговая таблица организаций'!H68&lt;4,"В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79" s="17">
        <f>'Рейтинговая таблица организаций'!H68</f>
        <v>4</v>
      </c>
      <c r="N79" s="11">
        <f>IF('Рейтинговая таблица организаций'!H68&lt;1,0,(IF('Рейтинговая таблица организаций'!H68&lt;4,30,100)))</f>
        <v>100</v>
      </c>
      <c r="O79" s="11" t="s">
        <v>161</v>
      </c>
      <c r="P79" s="11">
        <f>'Рейтинговая таблица организаций'!I68</f>
        <v>183</v>
      </c>
      <c r="Q79" s="11">
        <f>'Рейтинговая таблица организаций'!J68</f>
        <v>189</v>
      </c>
      <c r="R79" s="11" t="s">
        <v>162</v>
      </c>
      <c r="S79" s="11">
        <f>'Рейтинговая таблица организаций'!K68</f>
        <v>169</v>
      </c>
      <c r="T79" s="11">
        <f>'Рейтинговая таблица организаций'!L68</f>
        <v>177</v>
      </c>
      <c r="U79" s="11" t="str">
        <f>IF('Рейтинговая таблица организаций'!U68&lt;1,"Отсутствуют комфортные условия",(IF('Рейтинговая таблица организаций'!U68&lt;5,"Количество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79" s="17">
        <f>'Рейтинговая таблица организаций'!U68</f>
        <v>5</v>
      </c>
      <c r="W79" s="11">
        <f>IF('Рейтинговая таблица организаций'!U68&lt;1,0,(IF('Рейтинговая таблица организаций'!U68&lt;4,20,100)))</f>
        <v>100</v>
      </c>
      <c r="X79" s="11" t="s">
        <v>163</v>
      </c>
      <c r="Y79" s="11">
        <f>'Рейтинговая таблица организаций'!X68</f>
        <v>196</v>
      </c>
      <c r="Z79" s="11">
        <f>'Рейтинговая таблица организаций'!Y68</f>
        <v>208</v>
      </c>
      <c r="AA79" s="11" t="str">
        <f>IF('Рейтинговая таблица организаций'!AD68&lt;1,"Отсутствуют условия доступности для инвалидов",(IF('Рейтинговая таблица организаций'!AD68&lt;5,"Количество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79" s="16">
        <f>'Рейтинговая таблица организаций'!AD68</f>
        <v>1</v>
      </c>
      <c r="AC79" s="11">
        <f>IF('Рейтинговая таблица организаций'!AD68&lt;1,0,(IF('Рейтинговая таблица организаций'!AD68&lt;5,20,100)))</f>
        <v>20</v>
      </c>
      <c r="AD79" s="11" t="str">
        <f>IF('Рейтинговая таблица организаций'!AE68&lt;1,"Отсутствуют условия доступности, позволяющие инвалидам получать услуги наравне с другими",(IF('Рейтинговая таблица организаций'!AE68&lt;5,"Количество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79" s="17">
        <f>'Рейтинговая таблица организаций'!AE68</f>
        <v>3</v>
      </c>
      <c r="AF79" s="11">
        <f>IF('Рейтинговая таблица организаций'!AE68&lt;1,0,(IF('Рейтинговая таблица организаций'!AE68&lt;5,20,100)))</f>
        <v>20</v>
      </c>
      <c r="AG79" s="11" t="s">
        <v>164</v>
      </c>
      <c r="AH79" s="11">
        <f>'Рейтинговая таблица организаций'!AF68</f>
        <v>79</v>
      </c>
      <c r="AI79" s="11">
        <f>'Рейтинговая таблица организаций'!AG68</f>
        <v>79</v>
      </c>
      <c r="AJ79" s="11" t="s">
        <v>165</v>
      </c>
      <c r="AK79" s="11">
        <f>'Рейтинговая таблица организаций'!AL68</f>
        <v>200</v>
      </c>
      <c r="AL79" s="11">
        <f>'Рейтинговая таблица организаций'!AM68</f>
        <v>208</v>
      </c>
      <c r="AM79" s="11" t="s">
        <v>166</v>
      </c>
      <c r="AN79" s="11">
        <f>'Рейтинговая таблица организаций'!AN68</f>
        <v>200</v>
      </c>
      <c r="AO79" s="11">
        <f>'Рейтинговая таблица организаций'!AO68</f>
        <v>208</v>
      </c>
      <c r="AP79" s="11" t="s">
        <v>167</v>
      </c>
      <c r="AQ79" s="11">
        <f>'Рейтинговая таблица организаций'!AP68</f>
        <v>169</v>
      </c>
      <c r="AR79" s="11">
        <f>'Рейтинговая таблица организаций'!AQ68</f>
        <v>172</v>
      </c>
      <c r="AS79" s="11" t="s">
        <v>168</v>
      </c>
      <c r="AT79" s="11">
        <f>'Рейтинговая таблица организаций'!AV68</f>
        <v>195</v>
      </c>
      <c r="AU79" s="11">
        <f>'Рейтинговая таблица организаций'!AW68</f>
        <v>208</v>
      </c>
      <c r="AV79" s="11" t="s">
        <v>169</v>
      </c>
      <c r="AW79" s="11">
        <f>'Рейтинговая таблица организаций'!AX68</f>
        <v>198</v>
      </c>
      <c r="AX79" s="11">
        <f>'Рейтинговая таблица организаций'!AY68</f>
        <v>208</v>
      </c>
      <c r="AY79" s="11" t="s">
        <v>170</v>
      </c>
      <c r="AZ79" s="11">
        <f>'Рейтинговая таблица организаций'!AZ68</f>
        <v>198</v>
      </c>
      <c r="BA79" s="11">
        <f>'Рейтинговая таблица организаций'!BA68</f>
        <v>208</v>
      </c>
    </row>
    <row r="80" spans="1:53" ht="15.75" x14ac:dyDescent="0.25">
      <c r="A80" s="8">
        <f>'бланки '!D71</f>
        <v>66</v>
      </c>
      <c r="B80" s="8" t="str">
        <f>'бланки '!C71</f>
        <v>ГБОУ «СОШ№3 «С.П. Долаково»</v>
      </c>
      <c r="C80" s="8">
        <f>Численность!D69</f>
        <v>391</v>
      </c>
      <c r="D80" s="8">
        <f>Численность!E69</f>
        <v>157</v>
      </c>
      <c r="E80" s="15">
        <f>Численность!F69</f>
        <v>0.40153452685421998</v>
      </c>
      <c r="F80" s="9" t="s">
        <v>159</v>
      </c>
      <c r="G80" s="10">
        <f>'Рейтинговая таблица организаций'!D69</f>
        <v>14</v>
      </c>
      <c r="H80" s="10">
        <f>'Рейтинговая таблица организаций'!E69</f>
        <v>14</v>
      </c>
      <c r="I80" s="9" t="s">
        <v>160</v>
      </c>
      <c r="J80" s="10">
        <f>'Рейтинговая таблица организаций'!F69</f>
        <v>59</v>
      </c>
      <c r="K80" s="10">
        <f>'Рейтинговая таблица организаций'!G69</f>
        <v>59</v>
      </c>
      <c r="L80" s="11" t="str">
        <f>IF('Рейтинговая таблица организаций'!H69&lt;1,"Отсутствуют или не функционируют дистанционные способы взаимодействия",(IF('Рейтинговая таблица организаций'!H69&lt;4,"В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0" s="17">
        <f>'Рейтинговая таблица организаций'!H69</f>
        <v>4</v>
      </c>
      <c r="N80" s="11">
        <f>IF('Рейтинговая таблица организаций'!H69&lt;1,0,(IF('Рейтинговая таблица организаций'!H69&lt;4,30,100)))</f>
        <v>100</v>
      </c>
      <c r="O80" s="11" t="s">
        <v>161</v>
      </c>
      <c r="P80" s="11">
        <f>'Рейтинговая таблица организаций'!I69</f>
        <v>135</v>
      </c>
      <c r="Q80" s="11">
        <f>'Рейтинговая таблица организаций'!J69</f>
        <v>136</v>
      </c>
      <c r="R80" s="11" t="s">
        <v>162</v>
      </c>
      <c r="S80" s="11">
        <f>'Рейтинговая таблица организаций'!K69</f>
        <v>106</v>
      </c>
      <c r="T80" s="11">
        <f>'Рейтинговая таблица организаций'!L69</f>
        <v>106</v>
      </c>
      <c r="U80" s="11" t="str">
        <f>IF('Рейтинговая таблица организаций'!U69&lt;1,"Отсутствуют комфортные условия",(IF('Рейтинговая таблица организаций'!U69&lt;5,"Количество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0" s="17">
        <f>'Рейтинговая таблица организаций'!U69</f>
        <v>5</v>
      </c>
      <c r="W80" s="11">
        <f>IF('Рейтинговая таблица организаций'!U69&lt;1,0,(IF('Рейтинговая таблица организаций'!U69&lt;4,20,100)))</f>
        <v>100</v>
      </c>
      <c r="X80" s="11" t="s">
        <v>163</v>
      </c>
      <c r="Y80" s="11">
        <f>'Рейтинговая таблица организаций'!X69</f>
        <v>155</v>
      </c>
      <c r="Z80" s="11">
        <f>'Рейтинговая таблица организаций'!Y69</f>
        <v>157</v>
      </c>
      <c r="AA80" s="11" t="str">
        <f>IF('Рейтинговая таблица организаций'!AD69&lt;1,"Отсутствуют условия доступности для инвалидов",(IF('Рейтинговая таблица организаций'!AD69&lt;5,"Количество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0" s="16">
        <f>'Рейтинговая таблица организаций'!AD69</f>
        <v>3</v>
      </c>
      <c r="AC80" s="11">
        <f>IF('Рейтинговая таблица организаций'!AD69&lt;1,0,(IF('Рейтинговая таблица организаций'!AD69&lt;5,20,100)))</f>
        <v>20</v>
      </c>
      <c r="AD80" s="11" t="str">
        <f>IF('Рейтинговая таблица организаций'!AE69&lt;1,"Отсутствуют условия доступности, позволяющие инвалидам получать услуги наравне с другими",(IF('Рейтинговая таблица организаций'!AE69&lt;5,"Количество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80" s="17">
        <f>'Рейтинговая таблица организаций'!AE69</f>
        <v>3</v>
      </c>
      <c r="AF80" s="11">
        <f>IF('Рейтинговая таблица организаций'!AE69&lt;1,0,(IF('Рейтинговая таблица организаций'!AE69&lt;5,20,100)))</f>
        <v>20</v>
      </c>
      <c r="AG80" s="11" t="s">
        <v>164</v>
      </c>
      <c r="AH80" s="11">
        <f>'Рейтинговая таблица организаций'!AF69</f>
        <v>129</v>
      </c>
      <c r="AI80" s="11">
        <f>'Рейтинговая таблица организаций'!AG69</f>
        <v>130</v>
      </c>
      <c r="AJ80" s="11" t="s">
        <v>165</v>
      </c>
      <c r="AK80" s="11">
        <f>'Рейтинговая таблица организаций'!AL69</f>
        <v>146</v>
      </c>
      <c r="AL80" s="11">
        <f>'Рейтинговая таблица организаций'!AM69</f>
        <v>157</v>
      </c>
      <c r="AM80" s="11" t="s">
        <v>166</v>
      </c>
      <c r="AN80" s="11">
        <f>'Рейтинговая таблица организаций'!AN69</f>
        <v>155</v>
      </c>
      <c r="AO80" s="11">
        <f>'Рейтинговая таблица организаций'!AO69</f>
        <v>157</v>
      </c>
      <c r="AP80" s="11" t="s">
        <v>167</v>
      </c>
      <c r="AQ80" s="11">
        <f>'Рейтинговая таблица организаций'!AP69</f>
        <v>86</v>
      </c>
      <c r="AR80" s="11">
        <f>'Рейтинговая таблица организаций'!AQ69</f>
        <v>90</v>
      </c>
      <c r="AS80" s="11" t="s">
        <v>168</v>
      </c>
      <c r="AT80" s="11">
        <f>'Рейтинговая таблица организаций'!AV69</f>
        <v>151</v>
      </c>
      <c r="AU80" s="11">
        <f>'Рейтинговая таблица организаций'!AW69</f>
        <v>157</v>
      </c>
      <c r="AV80" s="11" t="s">
        <v>169</v>
      </c>
      <c r="AW80" s="11">
        <f>'Рейтинговая таблица организаций'!AX69</f>
        <v>150</v>
      </c>
      <c r="AX80" s="11">
        <f>'Рейтинговая таблица организаций'!AY69</f>
        <v>157</v>
      </c>
      <c r="AY80" s="11" t="s">
        <v>170</v>
      </c>
      <c r="AZ80" s="11">
        <f>'Рейтинговая таблица организаций'!AZ69</f>
        <v>155</v>
      </c>
      <c r="BA80" s="11">
        <f>'Рейтинговая таблица организаций'!BA69</f>
        <v>157</v>
      </c>
    </row>
    <row r="81" spans="1:53" ht="15.75" x14ac:dyDescent="0.25">
      <c r="A81" s="8">
        <f>'бланки '!D72</f>
        <v>67</v>
      </c>
      <c r="B81" s="8" t="str">
        <f>'бланки '!C72</f>
        <v>ГБОУ «СОШ №1 С.П. ЭКАЖЕВО»</v>
      </c>
      <c r="C81" s="8">
        <f>Численность!D70</f>
        <v>958</v>
      </c>
      <c r="D81" s="8">
        <f>Численность!E70</f>
        <v>435</v>
      </c>
      <c r="E81" s="15">
        <f>Численность!F70</f>
        <v>0.45407098121085593</v>
      </c>
      <c r="F81" s="9" t="s">
        <v>159</v>
      </c>
      <c r="G81" s="10">
        <f>'Рейтинговая таблица организаций'!D70</f>
        <v>14</v>
      </c>
      <c r="H81" s="10">
        <f>'Рейтинговая таблица организаций'!E70</f>
        <v>14</v>
      </c>
      <c r="I81" s="9" t="s">
        <v>160</v>
      </c>
      <c r="J81" s="10">
        <f>'Рейтинговая таблица организаций'!F70</f>
        <v>59</v>
      </c>
      <c r="K81" s="10">
        <f>'Рейтинговая таблица организаций'!G70</f>
        <v>59</v>
      </c>
      <c r="L81" s="11" t="str">
        <f>IF('Рейтинговая таблица организаций'!H70&lt;1,"Отсутствуют или не функционируют дистанционные способы взаимодействия",(IF('Рейтинговая таблица организаций'!H70&lt;4,"В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1" s="17">
        <f>'Рейтинговая таблица организаций'!H70</f>
        <v>4</v>
      </c>
      <c r="N81" s="11">
        <f>IF('Рейтинговая таблица организаций'!H70&lt;1,0,(IF('Рейтинговая таблица организаций'!H70&lt;4,30,100)))</f>
        <v>100</v>
      </c>
      <c r="O81" s="11" t="s">
        <v>161</v>
      </c>
      <c r="P81" s="11">
        <f>'Рейтинговая таблица организаций'!I70</f>
        <v>286</v>
      </c>
      <c r="Q81" s="11">
        <f>'Рейтинговая таблица организаций'!J70</f>
        <v>296</v>
      </c>
      <c r="R81" s="11" t="s">
        <v>162</v>
      </c>
      <c r="S81" s="11">
        <f>'Рейтинговая таблица организаций'!K70</f>
        <v>267</v>
      </c>
      <c r="T81" s="11">
        <f>'Рейтинговая таблица организаций'!L70</f>
        <v>282</v>
      </c>
      <c r="U81" s="11" t="str">
        <f>IF('Рейтинговая таблица организаций'!U70&lt;1,"Отсутствуют комфортные условия",(IF('Рейтинговая таблица организаций'!U70&lt;5,"Количество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1" s="17">
        <f>'Рейтинговая таблица организаций'!U70</f>
        <v>5</v>
      </c>
      <c r="W81" s="11">
        <f>IF('Рейтинговая таблица организаций'!U70&lt;1,0,(IF('Рейтинговая таблица организаций'!U70&lt;4,20,100)))</f>
        <v>100</v>
      </c>
      <c r="X81" s="11" t="s">
        <v>163</v>
      </c>
      <c r="Y81" s="11">
        <f>'Рейтинговая таблица организаций'!X70</f>
        <v>392</v>
      </c>
      <c r="Z81" s="11">
        <f>'Рейтинговая таблица организаций'!Y70</f>
        <v>435</v>
      </c>
      <c r="AA81" s="11" t="str">
        <f>IF('Рейтинговая таблица организаций'!AD70&lt;1,"Отсутствуют условия доступности для инвалидов",(IF('Рейтинговая таблица организаций'!AD70&lt;5,"Количество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1" s="16">
        <f>'Рейтинговая таблица организаций'!AD70</f>
        <v>4</v>
      </c>
      <c r="AC81" s="11">
        <f>IF('Рейтинговая таблица организаций'!AD70&lt;1,0,(IF('Рейтинговая таблица организаций'!AD70&lt;5,20,100)))</f>
        <v>20</v>
      </c>
      <c r="AD81" s="11" t="str">
        <f>IF('Рейтинговая таблица организаций'!AE70&lt;1,"Отсутствуют условия доступности, позволяющие инвалидам получать услуги наравне с другими",(IF('Рейтинговая таблица организаций'!AE70&lt;5,"Количество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81" s="17">
        <f>'Рейтинговая таблица организаций'!AE70</f>
        <v>5</v>
      </c>
      <c r="AF81" s="11">
        <f>IF('Рейтинговая таблица организаций'!AE70&lt;1,0,(IF('Рейтинговая таблица организаций'!AE70&lt;5,20,100)))</f>
        <v>100</v>
      </c>
      <c r="AG81" s="11" t="s">
        <v>164</v>
      </c>
      <c r="AH81" s="11">
        <f>'Рейтинговая таблица организаций'!AF70</f>
        <v>65</v>
      </c>
      <c r="AI81" s="11">
        <f>'Рейтинговая таблица организаций'!AG70</f>
        <v>67</v>
      </c>
      <c r="AJ81" s="11" t="s">
        <v>165</v>
      </c>
      <c r="AK81" s="11">
        <f>'Рейтинговая таблица организаций'!AL70</f>
        <v>410</v>
      </c>
      <c r="AL81" s="11">
        <f>'Рейтинговая таблица организаций'!AM70</f>
        <v>435</v>
      </c>
      <c r="AM81" s="11" t="s">
        <v>166</v>
      </c>
      <c r="AN81" s="11">
        <f>'Рейтинговая таблица организаций'!AN70</f>
        <v>415</v>
      </c>
      <c r="AO81" s="11">
        <f>'Рейтинговая таблица организаций'!AO70</f>
        <v>435</v>
      </c>
      <c r="AP81" s="11" t="s">
        <v>167</v>
      </c>
      <c r="AQ81" s="11">
        <f>'Рейтинговая таблица организаций'!AP70</f>
        <v>271</v>
      </c>
      <c r="AR81" s="11">
        <f>'Рейтинговая таблица организаций'!AQ70</f>
        <v>275</v>
      </c>
      <c r="AS81" s="11" t="s">
        <v>168</v>
      </c>
      <c r="AT81" s="11">
        <f>'Рейтинговая таблица организаций'!AV70</f>
        <v>392</v>
      </c>
      <c r="AU81" s="11">
        <f>'Рейтинговая таблица организаций'!AW70</f>
        <v>435</v>
      </c>
      <c r="AV81" s="11" t="s">
        <v>169</v>
      </c>
      <c r="AW81" s="11">
        <f>'Рейтинговая таблица организаций'!AX70</f>
        <v>392</v>
      </c>
      <c r="AX81" s="11">
        <f>'Рейтинговая таблица организаций'!AY70</f>
        <v>435</v>
      </c>
      <c r="AY81" s="11" t="s">
        <v>170</v>
      </c>
      <c r="AZ81" s="11">
        <f>'Рейтинговая таблица организаций'!AZ70</f>
        <v>403</v>
      </c>
      <c r="BA81" s="11">
        <f>'Рейтинговая таблица организаций'!BA70</f>
        <v>435</v>
      </c>
    </row>
    <row r="82" spans="1:53" ht="15.75" x14ac:dyDescent="0.25">
      <c r="A82" s="8">
        <f>'бланки '!D73</f>
        <v>68</v>
      </c>
      <c r="B82" s="8" t="str">
        <f>'бланки '!C73</f>
        <v>ГБОУ «СОШ №2 С.П. ЭКАЖЕВО ИМ. М.М.КАРТОЕВА»</v>
      </c>
      <c r="C82" s="8">
        <f>Численность!D71</f>
        <v>534</v>
      </c>
      <c r="D82" s="8">
        <f>Численность!E71</f>
        <v>214</v>
      </c>
      <c r="E82" s="15">
        <f>Численность!F71</f>
        <v>0.40074906367041196</v>
      </c>
      <c r="F82" s="9" t="s">
        <v>159</v>
      </c>
      <c r="G82" s="10">
        <f>'Рейтинговая таблица организаций'!D71</f>
        <v>14</v>
      </c>
      <c r="H82" s="10">
        <f>'Рейтинговая таблица организаций'!E71</f>
        <v>14</v>
      </c>
      <c r="I82" s="9" t="s">
        <v>160</v>
      </c>
      <c r="J82" s="10">
        <f>'Рейтинговая таблица организаций'!F71</f>
        <v>59</v>
      </c>
      <c r="K82" s="10">
        <f>'Рейтинговая таблица организаций'!G71</f>
        <v>59</v>
      </c>
      <c r="L82" s="11" t="str">
        <f>IF('Рейтинговая таблица организаций'!H71&lt;1,"Отсутствуют или не функционируют дистанционные способы взаимодействия",(IF('Рейтинговая таблица организаций'!H71&lt;4,"В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2" s="17">
        <f>'Рейтинговая таблица организаций'!H71</f>
        <v>4</v>
      </c>
      <c r="N82" s="11">
        <f>IF('Рейтинговая таблица организаций'!H71&lt;1,0,(IF('Рейтинговая таблица организаций'!H71&lt;4,30,100)))</f>
        <v>100</v>
      </c>
      <c r="O82" s="11" t="s">
        <v>161</v>
      </c>
      <c r="P82" s="11">
        <f>'Рейтинговая таблица организаций'!I71</f>
        <v>110</v>
      </c>
      <c r="Q82" s="11">
        <f>'Рейтинговая таблица организаций'!J71</f>
        <v>113</v>
      </c>
      <c r="R82" s="11" t="s">
        <v>162</v>
      </c>
      <c r="S82" s="11">
        <f>'Рейтинговая таблица организаций'!K71</f>
        <v>98</v>
      </c>
      <c r="T82" s="11">
        <f>'Рейтинговая таблица организаций'!L71</f>
        <v>100</v>
      </c>
      <c r="U82" s="11" t="str">
        <f>IF('Рейтинговая таблица организаций'!U71&lt;1,"Отсутствуют комфортные условия",(IF('Рейтинговая таблица организаций'!U71&lt;5,"Количество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2" s="17">
        <f>'Рейтинговая таблица организаций'!U71</f>
        <v>5</v>
      </c>
      <c r="W82" s="11">
        <f>IF('Рейтинговая таблица организаций'!U71&lt;1,0,(IF('Рейтинговая таблица организаций'!U71&lt;4,20,100)))</f>
        <v>100</v>
      </c>
      <c r="X82" s="11" t="s">
        <v>163</v>
      </c>
      <c r="Y82" s="11">
        <f>'Рейтинговая таблица организаций'!X71</f>
        <v>203</v>
      </c>
      <c r="Z82" s="11">
        <f>'Рейтинговая таблица организаций'!Y71</f>
        <v>214</v>
      </c>
      <c r="AA82" s="11" t="str">
        <f>IF('Рейтинговая таблица организаций'!AD71&lt;1,"Отсутствуют условия доступности для инвалидов",(IF('Рейтинговая таблица организаций'!AD71&lt;5,"Количество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2" s="16">
        <f>'Рейтинговая таблица организаций'!AD71</f>
        <v>2</v>
      </c>
      <c r="AC82" s="11">
        <f>IF('Рейтинговая таблица организаций'!AD71&lt;1,0,(IF('Рейтинговая таблица организаций'!AD71&lt;5,20,100)))</f>
        <v>20</v>
      </c>
      <c r="AD82" s="11" t="str">
        <f>IF('Рейтинговая таблица организаций'!AE71&lt;1,"Отсутствуют условия доступности, позволяющие инвалидам получать услуги наравне с другими",(IF('Рейтинговая таблица организаций'!AE71&lt;5,"Количество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82" s="17">
        <f>'Рейтинговая таблица организаций'!AE71</f>
        <v>3</v>
      </c>
      <c r="AF82" s="11">
        <f>IF('Рейтинговая таблица организаций'!AE71&lt;1,0,(IF('Рейтинговая таблица организаций'!AE71&lt;5,20,100)))</f>
        <v>20</v>
      </c>
      <c r="AG82" s="11" t="s">
        <v>164</v>
      </c>
      <c r="AH82" s="11">
        <f>'Рейтинговая таблица организаций'!AF71</f>
        <v>30</v>
      </c>
      <c r="AI82" s="11">
        <f>'Рейтинговая таблица организаций'!AG71</f>
        <v>32</v>
      </c>
      <c r="AJ82" s="11" t="s">
        <v>165</v>
      </c>
      <c r="AK82" s="11">
        <f>'Рейтинговая таблица организаций'!AL71</f>
        <v>205</v>
      </c>
      <c r="AL82" s="11">
        <f>'Рейтинговая таблица организаций'!AM71</f>
        <v>214</v>
      </c>
      <c r="AM82" s="11" t="s">
        <v>166</v>
      </c>
      <c r="AN82" s="11">
        <f>'Рейтинговая таблица организаций'!AN71</f>
        <v>209</v>
      </c>
      <c r="AO82" s="11">
        <f>'Рейтинговая таблица организаций'!AO71</f>
        <v>214</v>
      </c>
      <c r="AP82" s="11" t="s">
        <v>167</v>
      </c>
      <c r="AQ82" s="11">
        <f>'Рейтинговая таблица организаций'!AP71</f>
        <v>119</v>
      </c>
      <c r="AR82" s="11">
        <f>'Рейтинговая таблица организаций'!AQ71</f>
        <v>125</v>
      </c>
      <c r="AS82" s="11" t="s">
        <v>168</v>
      </c>
      <c r="AT82" s="11">
        <f>'Рейтинговая таблица организаций'!AV71</f>
        <v>207</v>
      </c>
      <c r="AU82" s="11">
        <f>'Рейтинговая таблица организаций'!AW71</f>
        <v>214</v>
      </c>
      <c r="AV82" s="11" t="s">
        <v>169</v>
      </c>
      <c r="AW82" s="11">
        <f>'Рейтинговая таблица организаций'!AX71</f>
        <v>207</v>
      </c>
      <c r="AX82" s="11">
        <f>'Рейтинговая таблица организаций'!AY71</f>
        <v>214</v>
      </c>
      <c r="AY82" s="11" t="s">
        <v>170</v>
      </c>
      <c r="AZ82" s="11">
        <f>'Рейтинговая таблица организаций'!AZ71</f>
        <v>210</v>
      </c>
      <c r="BA82" s="11">
        <f>'Рейтинговая таблица организаций'!BA71</f>
        <v>214</v>
      </c>
    </row>
    <row r="83" spans="1:53" ht="15.75" x14ac:dyDescent="0.25">
      <c r="A83" s="8">
        <f>'бланки '!D74</f>
        <v>69</v>
      </c>
      <c r="B83" s="8" t="str">
        <f>'бланки '!C74</f>
        <v>ГБОУ «СОШ№6 С.П. ЭКАЖЕВО»</v>
      </c>
      <c r="C83" s="8">
        <f>Численность!D72</f>
        <v>390</v>
      </c>
      <c r="D83" s="8">
        <f>Численность!E72</f>
        <v>156</v>
      </c>
      <c r="E83" s="15">
        <f>Численность!F72</f>
        <v>0.4</v>
      </c>
      <c r="F83" s="9" t="s">
        <v>159</v>
      </c>
      <c r="G83" s="10">
        <f>'Рейтинговая таблица организаций'!D72</f>
        <v>14</v>
      </c>
      <c r="H83" s="10">
        <f>'Рейтинговая таблица организаций'!E72</f>
        <v>14</v>
      </c>
      <c r="I83" s="9" t="s">
        <v>160</v>
      </c>
      <c r="J83" s="10">
        <f>'Рейтинговая таблица организаций'!F72</f>
        <v>59</v>
      </c>
      <c r="K83" s="10">
        <f>'Рейтинговая таблица организаций'!G72</f>
        <v>59</v>
      </c>
      <c r="L83" s="11" t="str">
        <f>IF('Рейтинговая таблица организаций'!H72&lt;1,"Отсутствуют или не функционируют дистанционные способы взаимодействия",(IF('Рейтинговая таблица организаций'!H72&lt;4,"В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3" s="17">
        <f>'Рейтинговая таблица организаций'!H72</f>
        <v>4</v>
      </c>
      <c r="N83" s="11">
        <f>IF('Рейтинговая таблица организаций'!H72&lt;1,0,(IF('Рейтинговая таблица организаций'!H72&lt;4,30,100)))</f>
        <v>100</v>
      </c>
      <c r="O83" s="11" t="s">
        <v>161</v>
      </c>
      <c r="P83" s="11">
        <f>'Рейтинговая таблица организаций'!I72</f>
        <v>151</v>
      </c>
      <c r="Q83" s="11">
        <f>'Рейтинговая таблица организаций'!J72</f>
        <v>152</v>
      </c>
      <c r="R83" s="11" t="s">
        <v>162</v>
      </c>
      <c r="S83" s="11">
        <f>'Рейтинговая таблица организаций'!K72</f>
        <v>151</v>
      </c>
      <c r="T83" s="11">
        <f>'Рейтинговая таблица организаций'!L72</f>
        <v>151</v>
      </c>
      <c r="U83" s="11" t="str">
        <f>IF('Рейтинговая таблица организаций'!U72&lt;1,"Отсутствуют комфортные условия",(IF('Рейтинговая таблица организаций'!U72&lt;5,"Количество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3" s="17">
        <f>'Рейтинговая таблица организаций'!U72</f>
        <v>5</v>
      </c>
      <c r="W83" s="11">
        <f>IF('Рейтинговая таблица организаций'!U72&lt;1,0,(IF('Рейтинговая таблица организаций'!U72&lt;4,20,100)))</f>
        <v>100</v>
      </c>
      <c r="X83" s="11" t="s">
        <v>163</v>
      </c>
      <c r="Y83" s="11">
        <f>'Рейтинговая таблица организаций'!X72</f>
        <v>156</v>
      </c>
      <c r="Z83" s="11">
        <f>'Рейтинговая таблица организаций'!Y72</f>
        <v>156</v>
      </c>
      <c r="AA83" s="11" t="str">
        <f>IF('Рейтинговая таблица организаций'!AD72&lt;1,"Отсутствуют условия доступности для инвалидов",(IF('Рейтинговая таблица организаций'!AD72&lt;5,"Количество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3" s="16">
        <f>'Рейтинговая таблица организаций'!AD72</f>
        <v>4</v>
      </c>
      <c r="AC83" s="11">
        <f>IF('Рейтинговая таблица организаций'!AD72&lt;1,0,(IF('Рейтинговая таблица организаций'!AD72&lt;5,20,100)))</f>
        <v>20</v>
      </c>
      <c r="AD83" s="11" t="str">
        <f>IF('Рейтинговая таблица организаций'!AE72&lt;1,"Отсутствуют условия доступности, позволяющие инвалидам получать услуги наравне с другими",(IF('Рейтинговая таблица организаций'!AE72&lt;5,"Количество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83" s="17">
        <f>'Рейтинговая таблица организаций'!AE72</f>
        <v>5</v>
      </c>
      <c r="AF83" s="11">
        <f>IF('Рейтинговая таблица организаций'!AE72&lt;1,0,(IF('Рейтинговая таблица организаций'!AE72&lt;5,20,100)))</f>
        <v>100</v>
      </c>
      <c r="AG83" s="11" t="s">
        <v>164</v>
      </c>
      <c r="AH83" s="11">
        <f>'Рейтинговая таблица организаций'!AF72</f>
        <v>110</v>
      </c>
      <c r="AI83" s="11">
        <f>'Рейтинговая таблица организаций'!AG72</f>
        <v>112</v>
      </c>
      <c r="AJ83" s="11" t="s">
        <v>165</v>
      </c>
      <c r="AK83" s="11">
        <f>'Рейтинговая таблица организаций'!AL72</f>
        <v>155</v>
      </c>
      <c r="AL83" s="11">
        <f>'Рейтинговая таблица организаций'!AM72</f>
        <v>156</v>
      </c>
      <c r="AM83" s="11" t="s">
        <v>166</v>
      </c>
      <c r="AN83" s="11">
        <f>'Рейтинговая таблица организаций'!AN72</f>
        <v>155</v>
      </c>
      <c r="AO83" s="11">
        <f>'Рейтинговая таблица организаций'!AO72</f>
        <v>156</v>
      </c>
      <c r="AP83" s="11" t="s">
        <v>167</v>
      </c>
      <c r="AQ83" s="11">
        <f>'Рейтинговая таблица организаций'!AP72</f>
        <v>147</v>
      </c>
      <c r="AR83" s="11">
        <f>'Рейтинговая таблица организаций'!AQ72</f>
        <v>147</v>
      </c>
      <c r="AS83" s="11" t="s">
        <v>168</v>
      </c>
      <c r="AT83" s="11">
        <f>'Рейтинговая таблица организаций'!AV72</f>
        <v>156</v>
      </c>
      <c r="AU83" s="11">
        <f>'Рейтинговая таблица организаций'!AW72</f>
        <v>156</v>
      </c>
      <c r="AV83" s="11" t="s">
        <v>169</v>
      </c>
      <c r="AW83" s="11">
        <f>'Рейтинговая таблица организаций'!AX72</f>
        <v>155</v>
      </c>
      <c r="AX83" s="11">
        <f>'Рейтинговая таблица организаций'!AY72</f>
        <v>156</v>
      </c>
      <c r="AY83" s="11" t="s">
        <v>170</v>
      </c>
      <c r="AZ83" s="11">
        <f>'Рейтинговая таблица организаций'!AZ72</f>
        <v>155</v>
      </c>
      <c r="BA83" s="11">
        <f>'Рейтинговая таблица организаций'!BA72</f>
        <v>156</v>
      </c>
    </row>
    <row r="84" spans="1:53" ht="15.75" x14ac:dyDescent="0.25">
      <c r="A84" s="8">
        <f>'бланки '!D75</f>
        <v>70</v>
      </c>
      <c r="B84" s="8" t="str">
        <f>'бланки '!C75</f>
        <v>ГБОУ «СОШ№7 С.П. Экажево»</v>
      </c>
      <c r="C84" s="8">
        <f>Численность!D73</f>
        <v>630</v>
      </c>
      <c r="D84" s="8">
        <f>Численность!E73</f>
        <v>252</v>
      </c>
      <c r="E84" s="15">
        <f>Численность!F73</f>
        <v>0.4</v>
      </c>
      <c r="F84" s="9" t="s">
        <v>159</v>
      </c>
      <c r="G84" s="10">
        <f>'Рейтинговая таблица организаций'!D73</f>
        <v>14</v>
      </c>
      <c r="H84" s="10">
        <f>'Рейтинговая таблица организаций'!E73</f>
        <v>14</v>
      </c>
      <c r="I84" s="9" t="s">
        <v>160</v>
      </c>
      <c r="J84" s="10">
        <f>'Рейтинговая таблица организаций'!F73</f>
        <v>59</v>
      </c>
      <c r="K84" s="10">
        <f>'Рейтинговая таблица организаций'!G73</f>
        <v>59</v>
      </c>
      <c r="L84" s="11" t="str">
        <f>IF('Рейтинговая таблица организаций'!H73&lt;1,"Отсутствуют или не функционируют дистанционные способы взаимодействия",(IF('Рейтинговая таблица организаций'!H73&lt;4,"В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4" s="17">
        <f>'Рейтинговая таблица организаций'!H73</f>
        <v>4</v>
      </c>
      <c r="N84" s="11">
        <f>IF('Рейтинговая таблица организаций'!H73&lt;1,0,(IF('Рейтинговая таблица организаций'!H73&lt;4,30,100)))</f>
        <v>100</v>
      </c>
      <c r="O84" s="11" t="s">
        <v>161</v>
      </c>
      <c r="P84" s="11">
        <f>'Рейтинговая таблица организаций'!I73</f>
        <v>249</v>
      </c>
      <c r="Q84" s="11">
        <f>'Рейтинговая таблица организаций'!J73</f>
        <v>250</v>
      </c>
      <c r="R84" s="11" t="s">
        <v>162</v>
      </c>
      <c r="S84" s="11">
        <f>'Рейтинговая таблица организаций'!K73</f>
        <v>245</v>
      </c>
      <c r="T84" s="11">
        <f>'Рейтинговая таблица организаций'!L73</f>
        <v>245</v>
      </c>
      <c r="U84" s="11" t="str">
        <f>IF('Рейтинговая таблица организаций'!U73&lt;1,"Отсутствуют комфортные условия",(IF('Рейтинговая таблица организаций'!U73&lt;5,"Количество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4" s="17">
        <f>'Рейтинговая таблица организаций'!U73</f>
        <v>5</v>
      </c>
      <c r="W84" s="11">
        <f>IF('Рейтинговая таблица организаций'!U73&lt;1,0,(IF('Рейтинговая таблица организаций'!U73&lt;4,20,100)))</f>
        <v>100</v>
      </c>
      <c r="X84" s="11" t="s">
        <v>163</v>
      </c>
      <c r="Y84" s="11">
        <f>'Рейтинговая таблица организаций'!X73</f>
        <v>252</v>
      </c>
      <c r="Z84" s="11">
        <f>'Рейтинговая таблица организаций'!Y73</f>
        <v>252</v>
      </c>
      <c r="AA84" s="11" t="str">
        <f>IF('Рейтинговая таблица организаций'!AD73&lt;1,"Отсутствуют условия доступности для инвалидов",(IF('Рейтинговая таблица организаций'!AD73&lt;5,"Количество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4" s="16">
        <f>'Рейтинговая таблица организаций'!AD73</f>
        <v>4</v>
      </c>
      <c r="AC84" s="11">
        <f>IF('Рейтинговая таблица организаций'!AD73&lt;1,0,(IF('Рейтинговая таблица организаций'!AD73&lt;5,20,100)))</f>
        <v>20</v>
      </c>
      <c r="AD84" s="11" t="str">
        <f>IF('Рейтинговая таблица организаций'!AE73&lt;1,"Отсутствуют условия доступности, позволяющие инвалидам получать услуги наравне с другими",(IF('Рейтинговая таблица организаций'!AE73&lt;5,"Количество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84" s="17">
        <f>'Рейтинговая таблица организаций'!AE73</f>
        <v>4</v>
      </c>
      <c r="AF84" s="11">
        <f>IF('Рейтинговая таблица организаций'!AE73&lt;1,0,(IF('Рейтинговая таблица организаций'!AE73&lt;5,20,100)))</f>
        <v>20</v>
      </c>
      <c r="AG84" s="11" t="s">
        <v>164</v>
      </c>
      <c r="AH84" s="11">
        <f>'Рейтинговая таблица организаций'!AF73</f>
        <v>179</v>
      </c>
      <c r="AI84" s="11">
        <f>'Рейтинговая таблица организаций'!AG73</f>
        <v>182</v>
      </c>
      <c r="AJ84" s="11" t="s">
        <v>165</v>
      </c>
      <c r="AK84" s="11">
        <f>'Рейтинговая таблица организаций'!AL73</f>
        <v>250</v>
      </c>
      <c r="AL84" s="11">
        <f>'Рейтинговая таблица организаций'!AM73</f>
        <v>252</v>
      </c>
      <c r="AM84" s="11" t="s">
        <v>166</v>
      </c>
      <c r="AN84" s="11">
        <f>'Рейтинговая таблица организаций'!AN73</f>
        <v>252</v>
      </c>
      <c r="AO84" s="11">
        <f>'Рейтинговая таблица организаций'!AO73</f>
        <v>252</v>
      </c>
      <c r="AP84" s="11" t="s">
        <v>167</v>
      </c>
      <c r="AQ84" s="11">
        <f>'Рейтинговая таблица организаций'!AP73</f>
        <v>251</v>
      </c>
      <c r="AR84" s="11">
        <f>'Рейтинговая таблица организаций'!AQ73</f>
        <v>251</v>
      </c>
      <c r="AS84" s="11" t="s">
        <v>168</v>
      </c>
      <c r="AT84" s="11">
        <f>'Рейтинговая таблица организаций'!AV73</f>
        <v>252</v>
      </c>
      <c r="AU84" s="11">
        <f>'Рейтинговая таблица организаций'!AW73</f>
        <v>252</v>
      </c>
      <c r="AV84" s="11" t="s">
        <v>169</v>
      </c>
      <c r="AW84" s="11">
        <f>'Рейтинговая таблица организаций'!AX73</f>
        <v>251</v>
      </c>
      <c r="AX84" s="11">
        <f>'Рейтинговая таблица организаций'!AY73</f>
        <v>252</v>
      </c>
      <c r="AY84" s="11" t="s">
        <v>170</v>
      </c>
      <c r="AZ84" s="11">
        <f>'Рейтинговая таблица организаций'!AZ73</f>
        <v>251</v>
      </c>
      <c r="BA84" s="11">
        <f>'Рейтинговая таблица организаций'!BA73</f>
        <v>252</v>
      </c>
    </row>
    <row r="85" spans="1:53" ht="15.75" x14ac:dyDescent="0.25">
      <c r="A85" s="8">
        <f>'бланки '!D76</f>
        <v>71</v>
      </c>
      <c r="B85" s="8" t="str">
        <f>'бланки '!C76</f>
        <v>ГБОУ «СОШ№3 С.П. БАРСУКИ»</v>
      </c>
      <c r="C85" s="8">
        <f>Численность!D74</f>
        <v>361</v>
      </c>
      <c r="D85" s="8">
        <f>Численность!E74</f>
        <v>145</v>
      </c>
      <c r="E85" s="15">
        <f>Численность!F74</f>
        <v>0.40166204986149584</v>
      </c>
      <c r="F85" s="9" t="s">
        <v>159</v>
      </c>
      <c r="G85" s="10">
        <f>'Рейтинговая таблица организаций'!D74</f>
        <v>14</v>
      </c>
      <c r="H85" s="10">
        <f>'Рейтинговая таблица организаций'!E74</f>
        <v>14</v>
      </c>
      <c r="I85" s="9" t="s">
        <v>160</v>
      </c>
      <c r="J85" s="10">
        <f>'Рейтинговая таблица организаций'!F74</f>
        <v>59</v>
      </c>
      <c r="K85" s="10">
        <f>'Рейтинговая таблица организаций'!G74</f>
        <v>59</v>
      </c>
      <c r="L85" s="11" t="str">
        <f>IF('Рейтинговая таблица организаций'!H74&lt;1,"Отсутствуют или не функционируют дистанционные способы взаимодействия",(IF('Рейтинговая таблица организаций'!H74&lt;4,"В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5" s="17">
        <f>'Рейтинговая таблица организаций'!H74</f>
        <v>4</v>
      </c>
      <c r="N85" s="11">
        <f>IF('Рейтинговая таблица организаций'!H74&lt;1,0,(IF('Рейтинговая таблица организаций'!H74&lt;4,30,100)))</f>
        <v>100</v>
      </c>
      <c r="O85" s="11" t="s">
        <v>161</v>
      </c>
      <c r="P85" s="11">
        <f>'Рейтинговая таблица организаций'!I74</f>
        <v>140</v>
      </c>
      <c r="Q85" s="11">
        <f>'Рейтинговая таблица организаций'!J74</f>
        <v>140</v>
      </c>
      <c r="R85" s="11" t="s">
        <v>162</v>
      </c>
      <c r="S85" s="11">
        <f>'Рейтинговая таблица организаций'!K74</f>
        <v>134</v>
      </c>
      <c r="T85" s="11">
        <f>'Рейтинговая таблица организаций'!L74</f>
        <v>134</v>
      </c>
      <c r="U85" s="11" t="str">
        <f>IF('Рейтинговая таблица организаций'!U74&lt;1,"Отсутствуют комфортные условия",(IF('Рейтинговая таблица организаций'!U74&lt;5,"Количество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5" s="17">
        <f>'Рейтинговая таблица организаций'!U74</f>
        <v>5</v>
      </c>
      <c r="W85" s="11">
        <f>IF('Рейтинговая таблица организаций'!U74&lt;1,0,(IF('Рейтинговая таблица организаций'!U74&lt;4,20,100)))</f>
        <v>100</v>
      </c>
      <c r="X85" s="11" t="s">
        <v>163</v>
      </c>
      <c r="Y85" s="11">
        <f>'Рейтинговая таблица организаций'!X74</f>
        <v>144</v>
      </c>
      <c r="Z85" s="11">
        <f>'Рейтинговая таблица организаций'!Y74</f>
        <v>145</v>
      </c>
      <c r="AA85" s="11" t="str">
        <f>IF('Рейтинговая таблица организаций'!AD74&lt;1,"Отсутствуют условия доступности для инвалидов",(IF('Рейтинговая таблица организаций'!AD74&lt;5,"Количество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85" s="16">
        <f>'Рейтинговая таблица организаций'!AD74</f>
        <v>5</v>
      </c>
      <c r="AC85" s="11">
        <f>IF('Рейтинговая таблица организаций'!AD74&lt;1,0,(IF('Рейтинговая таблица организаций'!AD74&lt;5,20,100)))</f>
        <v>100</v>
      </c>
      <c r="AD85" s="11" t="str">
        <f>IF('Рейтинговая таблица организаций'!AE74&lt;1,"Отсутствуют условия доступности, позволяющие инвалидам получать услуги наравне с другими",(IF('Рейтинговая таблица организаций'!AE74&lt;5,"Количество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85" s="17">
        <f>'Рейтинговая таблица организаций'!AE74</f>
        <v>5</v>
      </c>
      <c r="AF85" s="11">
        <f>IF('Рейтинговая таблица организаций'!AE74&lt;1,0,(IF('Рейтинговая таблица организаций'!AE74&lt;5,20,100)))</f>
        <v>100</v>
      </c>
      <c r="AG85" s="11" t="s">
        <v>164</v>
      </c>
      <c r="AH85" s="11">
        <f>'Рейтинговая таблица организаций'!AF74</f>
        <v>101</v>
      </c>
      <c r="AI85" s="11">
        <f>'Рейтинговая таблица организаций'!AG74</f>
        <v>101</v>
      </c>
      <c r="AJ85" s="11" t="s">
        <v>165</v>
      </c>
      <c r="AK85" s="11">
        <f>'Рейтинговая таблица организаций'!AL74</f>
        <v>144</v>
      </c>
      <c r="AL85" s="11">
        <f>'Рейтинговая таблица организаций'!AM74</f>
        <v>145</v>
      </c>
      <c r="AM85" s="11" t="s">
        <v>166</v>
      </c>
      <c r="AN85" s="11">
        <f>'Рейтинговая таблица организаций'!AN74</f>
        <v>145</v>
      </c>
      <c r="AO85" s="11">
        <f>'Рейтинговая таблица организаций'!AO74</f>
        <v>145</v>
      </c>
      <c r="AP85" s="11" t="s">
        <v>167</v>
      </c>
      <c r="AQ85" s="11">
        <f>'Рейтинговая таблица организаций'!AP74</f>
        <v>131</v>
      </c>
      <c r="AR85" s="11">
        <f>'Рейтинговая таблица организаций'!AQ74</f>
        <v>133</v>
      </c>
      <c r="AS85" s="11" t="s">
        <v>168</v>
      </c>
      <c r="AT85" s="11">
        <f>'Рейтинговая таблица организаций'!AV74</f>
        <v>140</v>
      </c>
      <c r="AU85" s="11">
        <f>'Рейтинговая таблица организаций'!AW74</f>
        <v>145</v>
      </c>
      <c r="AV85" s="11" t="s">
        <v>169</v>
      </c>
      <c r="AW85" s="11">
        <f>'Рейтинговая таблица организаций'!AX74</f>
        <v>142</v>
      </c>
      <c r="AX85" s="11">
        <f>'Рейтинговая таблица организаций'!AY74</f>
        <v>145</v>
      </c>
      <c r="AY85" s="11" t="s">
        <v>170</v>
      </c>
      <c r="AZ85" s="11">
        <f>'Рейтинговая таблица организаций'!AZ74</f>
        <v>145</v>
      </c>
      <c r="BA85" s="11">
        <f>'Рейтинговая таблица организаций'!BA74</f>
        <v>145</v>
      </c>
    </row>
    <row r="86" spans="1:53" ht="15.75" x14ac:dyDescent="0.25">
      <c r="A86" s="8">
        <f>'бланки '!D77</f>
        <v>72</v>
      </c>
      <c r="B86" s="8" t="str">
        <f>'бланки '!C77</f>
        <v>ГБОУ «СОШ С.П. ГЕЙРБЕК-ЮРТ»</v>
      </c>
      <c r="C86" s="8">
        <f>Численность!D75</f>
        <v>95</v>
      </c>
      <c r="D86" s="8">
        <f>Численность!E75</f>
        <v>38</v>
      </c>
      <c r="E86" s="15">
        <f>Численность!F75</f>
        <v>0.4</v>
      </c>
      <c r="F86" s="9" t="s">
        <v>159</v>
      </c>
      <c r="G86" s="10">
        <f>'Рейтинговая таблица организаций'!D75</f>
        <v>14</v>
      </c>
      <c r="H86" s="10">
        <f>'Рейтинговая таблица организаций'!E75</f>
        <v>14</v>
      </c>
      <c r="I86" s="9" t="s">
        <v>160</v>
      </c>
      <c r="J86" s="10">
        <f>'Рейтинговая таблица организаций'!F75</f>
        <v>59</v>
      </c>
      <c r="K86" s="10">
        <f>'Рейтинговая таблица организаций'!G75</f>
        <v>59</v>
      </c>
      <c r="L86" s="11" t="str">
        <f>IF('Рейтинговая таблица организаций'!H75&lt;1,"Отсутствуют или не функционируют дистанционные способы взаимодействия",(IF('Рейтинговая таблица организаций'!H75&lt;4,"В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6" s="17">
        <f>'Рейтинговая таблица организаций'!H75</f>
        <v>4</v>
      </c>
      <c r="N86" s="11">
        <f>IF('Рейтинговая таблица организаций'!H75&lt;1,0,(IF('Рейтинговая таблица организаций'!H75&lt;4,30,100)))</f>
        <v>100</v>
      </c>
      <c r="O86" s="11" t="s">
        <v>161</v>
      </c>
      <c r="P86" s="11">
        <f>'Рейтинговая таблица организаций'!I75</f>
        <v>27</v>
      </c>
      <c r="Q86" s="11">
        <f>'Рейтинговая таблица организаций'!J75</f>
        <v>28</v>
      </c>
      <c r="R86" s="11" t="s">
        <v>162</v>
      </c>
      <c r="S86" s="11">
        <f>'Рейтинговая таблица организаций'!K75</f>
        <v>28</v>
      </c>
      <c r="T86" s="11">
        <f>'Рейтинговая таблица организаций'!L75</f>
        <v>28</v>
      </c>
      <c r="U86" s="11" t="str">
        <f>IF('Рейтинговая таблица организаций'!U75&lt;1,"Отсутствуют комфортные условия",(IF('Рейтинговая таблица организаций'!U75&lt;5,"Количество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6" s="17">
        <f>'Рейтинговая таблица организаций'!U75</f>
        <v>5</v>
      </c>
      <c r="W86" s="11">
        <f>IF('Рейтинговая таблица организаций'!U75&lt;1,0,(IF('Рейтинговая таблица организаций'!U75&lt;4,20,100)))</f>
        <v>100</v>
      </c>
      <c r="X86" s="11" t="s">
        <v>163</v>
      </c>
      <c r="Y86" s="11">
        <f>'Рейтинговая таблица организаций'!X75</f>
        <v>35</v>
      </c>
      <c r="Z86" s="11">
        <f>'Рейтинговая таблица организаций'!Y75</f>
        <v>38</v>
      </c>
      <c r="AA86" s="11" t="str">
        <f>IF('Рейтинговая таблица организаций'!AD75&lt;1,"Отсутствуют условия доступности для инвалидов",(IF('Рейтинговая таблица организаций'!AD75&lt;5,"Количество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6" s="16">
        <f>'Рейтинговая таблица организаций'!AD75</f>
        <v>3</v>
      </c>
      <c r="AC86" s="11">
        <f>IF('Рейтинговая таблица организаций'!AD75&lt;1,0,(IF('Рейтинговая таблица организаций'!AD75&lt;5,20,100)))</f>
        <v>20</v>
      </c>
      <c r="AD86" s="11" t="str">
        <f>IF('Рейтинговая таблица организаций'!AE75&lt;1,"Отсутствуют условия доступности, позволяющие инвалидам получать услуги наравне с другими",(IF('Рейтинговая таблица организаций'!AE75&lt;5,"Количество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86" s="17">
        <f>'Рейтинговая таблица организаций'!AE75</f>
        <v>3</v>
      </c>
      <c r="AF86" s="11">
        <f>IF('Рейтинговая таблица организаций'!AE75&lt;1,0,(IF('Рейтинговая таблица организаций'!AE75&lt;5,20,100)))</f>
        <v>20</v>
      </c>
      <c r="AG86" s="11" t="s">
        <v>164</v>
      </c>
      <c r="AH86" s="11">
        <f>'Рейтинговая таблица организаций'!AF75</f>
        <v>14</v>
      </c>
      <c r="AI86" s="11">
        <f>'Рейтинговая таблица организаций'!AG75</f>
        <v>15</v>
      </c>
      <c r="AJ86" s="11" t="s">
        <v>165</v>
      </c>
      <c r="AK86" s="11">
        <f>'Рейтинговая таблица организаций'!AL75</f>
        <v>35</v>
      </c>
      <c r="AL86" s="11">
        <f>'Рейтинговая таблица организаций'!AM75</f>
        <v>38</v>
      </c>
      <c r="AM86" s="11" t="s">
        <v>166</v>
      </c>
      <c r="AN86" s="11">
        <f>'Рейтинговая таблица организаций'!AN75</f>
        <v>35</v>
      </c>
      <c r="AO86" s="11">
        <f>'Рейтинговая таблица организаций'!AO75</f>
        <v>38</v>
      </c>
      <c r="AP86" s="11" t="s">
        <v>167</v>
      </c>
      <c r="AQ86" s="11">
        <f>'Рейтинговая таблица организаций'!AP75</f>
        <v>29</v>
      </c>
      <c r="AR86" s="11">
        <f>'Рейтинговая таблица организаций'!AQ75</f>
        <v>29</v>
      </c>
      <c r="AS86" s="11" t="s">
        <v>168</v>
      </c>
      <c r="AT86" s="11">
        <f>'Рейтинговая таблица организаций'!AV75</f>
        <v>35</v>
      </c>
      <c r="AU86" s="11">
        <f>'Рейтинговая таблица организаций'!AW75</f>
        <v>38</v>
      </c>
      <c r="AV86" s="11" t="s">
        <v>169</v>
      </c>
      <c r="AW86" s="11">
        <f>'Рейтинговая таблица организаций'!AX75</f>
        <v>35</v>
      </c>
      <c r="AX86" s="11">
        <f>'Рейтинговая таблица организаций'!AY75</f>
        <v>38</v>
      </c>
      <c r="AY86" s="11" t="s">
        <v>170</v>
      </c>
      <c r="AZ86" s="11">
        <f>'Рейтинговая таблица организаций'!AZ75</f>
        <v>35</v>
      </c>
      <c r="BA86" s="11">
        <f>'Рейтинговая таблица организаций'!BA75</f>
        <v>38</v>
      </c>
    </row>
    <row r="87" spans="1:53" ht="15.75" x14ac:dyDescent="0.25">
      <c r="A87" s="8">
        <f>'бланки '!D78</f>
        <v>73</v>
      </c>
      <c r="B87" s="8" t="str">
        <f>'бланки '!C78</f>
        <v>ГБОУ «СОШ №2 С.П. ЯНДАРЕ ИМ. Р. А. ГАНИЖЕВА»</v>
      </c>
      <c r="C87" s="8">
        <f>Численность!D76</f>
        <v>650</v>
      </c>
      <c r="D87" s="8">
        <f>Численность!E76</f>
        <v>260</v>
      </c>
      <c r="E87" s="15">
        <f>Численность!F76</f>
        <v>0.4</v>
      </c>
      <c r="F87" s="9" t="s">
        <v>159</v>
      </c>
      <c r="G87" s="10">
        <f>'Рейтинговая таблица организаций'!D76</f>
        <v>14</v>
      </c>
      <c r="H87" s="10">
        <f>'Рейтинговая таблица организаций'!E76</f>
        <v>14</v>
      </c>
      <c r="I87" s="9" t="s">
        <v>160</v>
      </c>
      <c r="J87" s="10">
        <f>'Рейтинговая таблица организаций'!F76</f>
        <v>59</v>
      </c>
      <c r="K87" s="10">
        <f>'Рейтинговая таблица организаций'!G76</f>
        <v>59</v>
      </c>
      <c r="L87" s="11" t="str">
        <f>IF('Рейтинговая таблица организаций'!H76&lt;1,"Отсутствуют или не функционируют дистанционные способы взаимодействия",(IF('Рейтинговая таблица организаций'!H76&lt;4,"В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7" s="17">
        <f>'Рейтинговая таблица организаций'!H76</f>
        <v>4</v>
      </c>
      <c r="N87" s="11">
        <f>IF('Рейтинговая таблица организаций'!H76&lt;1,0,(IF('Рейтинговая таблица организаций'!H76&lt;4,30,100)))</f>
        <v>100</v>
      </c>
      <c r="O87" s="11" t="s">
        <v>161</v>
      </c>
      <c r="P87" s="11">
        <f>'Рейтинговая таблица организаций'!I76</f>
        <v>253</v>
      </c>
      <c r="Q87" s="11">
        <f>'Рейтинговая таблица организаций'!J76</f>
        <v>253</v>
      </c>
      <c r="R87" s="11" t="s">
        <v>162</v>
      </c>
      <c r="S87" s="11">
        <f>'Рейтинговая таблица организаций'!K76</f>
        <v>251</v>
      </c>
      <c r="T87" s="11">
        <f>'Рейтинговая таблица организаций'!L76</f>
        <v>254</v>
      </c>
      <c r="U87" s="11" t="str">
        <f>IF('Рейтинговая таблица организаций'!U76&lt;1,"Отсутствуют комфортные условия",(IF('Рейтинговая таблица организаций'!U76&lt;5,"Количество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7" s="17">
        <f>'Рейтинговая таблица организаций'!U76</f>
        <v>5</v>
      </c>
      <c r="W87" s="11">
        <f>IF('Рейтинговая таблица организаций'!U76&lt;1,0,(IF('Рейтинговая таблица организаций'!U76&lt;4,20,100)))</f>
        <v>100</v>
      </c>
      <c r="X87" s="11" t="s">
        <v>163</v>
      </c>
      <c r="Y87" s="11">
        <f>'Рейтинговая таблица организаций'!X76</f>
        <v>260</v>
      </c>
      <c r="Z87" s="11">
        <f>'Рейтинговая таблица организаций'!Y76</f>
        <v>260</v>
      </c>
      <c r="AA87" s="11" t="str">
        <f>IF('Рейтинговая таблица организаций'!AD76&lt;1,"Отсутствуют условия доступности для инвалидов",(IF('Рейтинговая таблица организаций'!AD76&lt;5,"Количество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7" s="16">
        <f>'Рейтинговая таблица организаций'!AD76</f>
        <v>2</v>
      </c>
      <c r="AC87" s="11">
        <f>IF('Рейтинговая таблица организаций'!AD76&lt;1,0,(IF('Рейтинговая таблица организаций'!AD76&lt;5,20,100)))</f>
        <v>20</v>
      </c>
      <c r="AD87" s="11" t="str">
        <f>IF('Рейтинговая таблица организаций'!AE76&lt;1,"Отсутствуют условия доступности, позволяющие инвалидам получать услуги наравне с другими",(IF('Рейтинговая таблица организаций'!AE76&lt;5,"Количество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87" s="17">
        <f>'Рейтинговая таблица организаций'!AE76</f>
        <v>3</v>
      </c>
      <c r="AF87" s="11">
        <f>IF('Рейтинговая таблица организаций'!AE76&lt;1,0,(IF('Рейтинговая таблица организаций'!AE76&lt;5,20,100)))</f>
        <v>20</v>
      </c>
      <c r="AG87" s="11" t="s">
        <v>164</v>
      </c>
      <c r="AH87" s="11">
        <f>'Рейтинговая таблица организаций'!AF76</f>
        <v>51</v>
      </c>
      <c r="AI87" s="11">
        <f>'Рейтинговая таблица организаций'!AG76</f>
        <v>52</v>
      </c>
      <c r="AJ87" s="11" t="s">
        <v>165</v>
      </c>
      <c r="AK87" s="11">
        <f>'Рейтинговая таблица организаций'!AL76</f>
        <v>260</v>
      </c>
      <c r="AL87" s="11">
        <f>'Рейтинговая таблица организаций'!AM76</f>
        <v>260</v>
      </c>
      <c r="AM87" s="11" t="s">
        <v>166</v>
      </c>
      <c r="AN87" s="11">
        <f>'Рейтинговая таблица организаций'!AN76</f>
        <v>259</v>
      </c>
      <c r="AO87" s="11">
        <f>'Рейтинговая таблица организаций'!AO76</f>
        <v>260</v>
      </c>
      <c r="AP87" s="11" t="s">
        <v>167</v>
      </c>
      <c r="AQ87" s="11">
        <f>'Рейтинговая таблица организаций'!AP76</f>
        <v>244</v>
      </c>
      <c r="AR87" s="11">
        <f>'Рейтинговая таблица организаций'!AQ76</f>
        <v>244</v>
      </c>
      <c r="AS87" s="11" t="s">
        <v>168</v>
      </c>
      <c r="AT87" s="11">
        <f>'Рейтинговая таблица организаций'!AV76</f>
        <v>259</v>
      </c>
      <c r="AU87" s="11">
        <f>'Рейтинговая таблица организаций'!AW76</f>
        <v>260</v>
      </c>
      <c r="AV87" s="11" t="s">
        <v>169</v>
      </c>
      <c r="AW87" s="11">
        <f>'Рейтинговая таблица организаций'!AX76</f>
        <v>254</v>
      </c>
      <c r="AX87" s="11">
        <f>'Рейтинговая таблица организаций'!AY76</f>
        <v>260</v>
      </c>
      <c r="AY87" s="11" t="s">
        <v>170</v>
      </c>
      <c r="AZ87" s="11">
        <f>'Рейтинговая таблица организаций'!AZ76</f>
        <v>260</v>
      </c>
      <c r="BA87" s="11">
        <f>'Рейтинговая таблица организаций'!BA76</f>
        <v>260</v>
      </c>
    </row>
    <row r="88" spans="1:53" ht="15.75" x14ac:dyDescent="0.25">
      <c r="A88" s="8">
        <f>'бланки '!D79</f>
        <v>74</v>
      </c>
      <c r="B88" s="8" t="str">
        <f>'бланки '!C79</f>
        <v>ГБОУ «СОШ №3 С.П. ЯНДАРЕ»</v>
      </c>
      <c r="C88" s="8">
        <f>Численность!D77</f>
        <v>539</v>
      </c>
      <c r="D88" s="8">
        <f>Численность!E77</f>
        <v>216</v>
      </c>
      <c r="E88" s="15">
        <f>Численность!F77</f>
        <v>0.4007421150278293</v>
      </c>
      <c r="F88" s="9" t="s">
        <v>159</v>
      </c>
      <c r="G88" s="10">
        <f>'Рейтинговая таблица организаций'!D77</f>
        <v>14</v>
      </c>
      <c r="H88" s="10">
        <f>'Рейтинговая таблица организаций'!E77</f>
        <v>14</v>
      </c>
      <c r="I88" s="9" t="s">
        <v>160</v>
      </c>
      <c r="J88" s="10">
        <f>'Рейтинговая таблица организаций'!F77</f>
        <v>59</v>
      </c>
      <c r="K88" s="10">
        <f>'Рейтинговая таблица организаций'!G77</f>
        <v>59</v>
      </c>
      <c r="L88" s="11" t="str">
        <f>IF('Рейтинговая таблица организаций'!H77&lt;1,"Отсутствуют или не функционируют дистанционные способы взаимодействия",(IF('Рейтинговая таблица организаций'!H77&lt;4,"В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8" s="17">
        <f>'Рейтинговая таблица организаций'!H77</f>
        <v>4</v>
      </c>
      <c r="N88" s="11">
        <f>IF('Рейтинговая таблица организаций'!H77&lt;1,0,(IF('Рейтинговая таблица организаций'!H77&lt;4,30,100)))</f>
        <v>100</v>
      </c>
      <c r="O88" s="11" t="s">
        <v>161</v>
      </c>
      <c r="P88" s="11">
        <f>'Рейтинговая таблица организаций'!I77</f>
        <v>206</v>
      </c>
      <c r="Q88" s="11">
        <f>'Рейтинговая таблица организаций'!J77</f>
        <v>206</v>
      </c>
      <c r="R88" s="11" t="s">
        <v>162</v>
      </c>
      <c r="S88" s="11">
        <f>'Рейтинговая таблица организаций'!K77</f>
        <v>203</v>
      </c>
      <c r="T88" s="11">
        <f>'Рейтинговая таблица организаций'!L77</f>
        <v>206</v>
      </c>
      <c r="U88" s="11" t="str">
        <f>IF('Рейтинговая таблица организаций'!U77&lt;1,"Отсутствуют комфортные условия",(IF('Рейтинговая таблица организаций'!U77&lt;5,"Количество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8" s="17">
        <f>'Рейтинговая таблица организаций'!U77</f>
        <v>5</v>
      </c>
      <c r="W88" s="11">
        <f>IF('Рейтинговая таблица организаций'!U77&lt;1,0,(IF('Рейтинговая таблица организаций'!U77&lt;4,20,100)))</f>
        <v>100</v>
      </c>
      <c r="X88" s="11" t="s">
        <v>163</v>
      </c>
      <c r="Y88" s="11">
        <f>'Рейтинговая таблица организаций'!X77</f>
        <v>216</v>
      </c>
      <c r="Z88" s="11">
        <f>'Рейтинговая таблица организаций'!Y77</f>
        <v>216</v>
      </c>
      <c r="AA88" s="11" t="str">
        <f>IF('Рейтинговая таблица организаций'!AD77&lt;1,"Отсутствуют условия доступности для инвалидов",(IF('Рейтинговая таблица организаций'!AD77&lt;5,"Количество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8" s="16">
        <f>'Рейтинговая таблица организаций'!AD77</f>
        <v>4</v>
      </c>
      <c r="AC88" s="11">
        <f>IF('Рейтинговая таблица организаций'!AD77&lt;1,0,(IF('Рейтинговая таблица организаций'!AD77&lt;5,20,100)))</f>
        <v>20</v>
      </c>
      <c r="AD88" s="11" t="str">
        <f>IF('Рейтинговая таблица организаций'!AE77&lt;1,"Отсутствуют условия доступности, позволяющие инвалидам получать услуги наравне с другими",(IF('Рейтинговая таблица организаций'!AE77&lt;5,"Количество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88" s="17">
        <f>'Рейтинговая таблица организаций'!AE77</f>
        <v>4</v>
      </c>
      <c r="AF88" s="11">
        <f>IF('Рейтинговая таблица организаций'!AE77&lt;1,0,(IF('Рейтинговая таблица организаций'!AE77&lt;5,20,100)))</f>
        <v>20</v>
      </c>
      <c r="AG88" s="11" t="s">
        <v>164</v>
      </c>
      <c r="AH88" s="11">
        <f>'Рейтинговая таблица организаций'!AF77</f>
        <v>69</v>
      </c>
      <c r="AI88" s="11">
        <f>'Рейтинговая таблица организаций'!AG77</f>
        <v>72</v>
      </c>
      <c r="AJ88" s="11" t="s">
        <v>165</v>
      </c>
      <c r="AK88" s="11">
        <f>'Рейтинговая таблица организаций'!AL77</f>
        <v>216</v>
      </c>
      <c r="AL88" s="11">
        <f>'Рейтинговая таблица организаций'!AM77</f>
        <v>216</v>
      </c>
      <c r="AM88" s="11" t="s">
        <v>166</v>
      </c>
      <c r="AN88" s="11">
        <f>'Рейтинговая таблица организаций'!AN77</f>
        <v>215</v>
      </c>
      <c r="AO88" s="11">
        <f>'Рейтинговая таблица организаций'!AO77</f>
        <v>216</v>
      </c>
      <c r="AP88" s="11" t="s">
        <v>167</v>
      </c>
      <c r="AQ88" s="11">
        <f>'Рейтинговая таблица организаций'!AP77</f>
        <v>193</v>
      </c>
      <c r="AR88" s="11">
        <f>'Рейтинговая таблица организаций'!AQ77</f>
        <v>193</v>
      </c>
      <c r="AS88" s="11" t="s">
        <v>168</v>
      </c>
      <c r="AT88" s="11">
        <f>'Рейтинговая таблица организаций'!AV77</f>
        <v>215</v>
      </c>
      <c r="AU88" s="11">
        <f>'Рейтинговая таблица организаций'!AW77</f>
        <v>216</v>
      </c>
      <c r="AV88" s="11" t="s">
        <v>169</v>
      </c>
      <c r="AW88" s="11">
        <f>'Рейтинговая таблица организаций'!AX77</f>
        <v>211</v>
      </c>
      <c r="AX88" s="11">
        <f>'Рейтинговая таблица организаций'!AY77</f>
        <v>216</v>
      </c>
      <c r="AY88" s="11" t="s">
        <v>170</v>
      </c>
      <c r="AZ88" s="11">
        <f>'Рейтинговая таблица организаций'!AZ77</f>
        <v>215</v>
      </c>
      <c r="BA88" s="11">
        <f>'Рейтинговая таблица организаций'!BA77</f>
        <v>216</v>
      </c>
    </row>
    <row r="89" spans="1:53" ht="15.75" x14ac:dyDescent="0.25">
      <c r="A89" s="8">
        <f>'бланки '!D80</f>
        <v>75</v>
      </c>
      <c r="B89" s="8" t="str">
        <f>'бланки '!C80</f>
        <v>ГБОУ КШ</v>
      </c>
      <c r="C89" s="8">
        <f>Численность!D78</f>
        <v>718</v>
      </c>
      <c r="D89" s="8">
        <f>Численность!E78</f>
        <v>288</v>
      </c>
      <c r="E89" s="15">
        <f>Численность!F78</f>
        <v>0.4011142061281337</v>
      </c>
      <c r="F89" s="9" t="s">
        <v>159</v>
      </c>
      <c r="G89" s="10">
        <f>'Рейтинговая таблица организаций'!D78</f>
        <v>14</v>
      </c>
      <c r="H89" s="10">
        <f>'Рейтинговая таблица организаций'!E78</f>
        <v>14</v>
      </c>
      <c r="I89" s="9" t="s">
        <v>160</v>
      </c>
      <c r="J89" s="10">
        <f>'Рейтинговая таблица организаций'!F78</f>
        <v>59</v>
      </c>
      <c r="K89" s="10">
        <f>'Рейтинговая таблица организаций'!G78</f>
        <v>59</v>
      </c>
      <c r="L89" s="11" t="str">
        <f>IF('Рейтинговая таблица организаций'!H78&lt;1,"Отсутствуют или не функционируют дистанционные способы взаимодействия",(IF('Рейтинговая таблица организаций'!H78&lt;4,"В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89" s="17">
        <f>'Рейтинговая таблица организаций'!H78</f>
        <v>4</v>
      </c>
      <c r="N89" s="11">
        <f>IF('Рейтинговая таблица организаций'!H78&lt;1,0,(IF('Рейтинговая таблица организаций'!H78&lt;4,30,100)))</f>
        <v>100</v>
      </c>
      <c r="O89" s="11" t="s">
        <v>161</v>
      </c>
      <c r="P89" s="11">
        <f>'Рейтинговая таблица организаций'!I78</f>
        <v>268</v>
      </c>
      <c r="Q89" s="11">
        <f>'Рейтинговая таблица организаций'!J78</f>
        <v>273</v>
      </c>
      <c r="R89" s="11" t="s">
        <v>162</v>
      </c>
      <c r="S89" s="11">
        <f>'Рейтинговая таблица организаций'!K78</f>
        <v>237</v>
      </c>
      <c r="T89" s="11">
        <f>'Рейтинговая таблица организаций'!L78</f>
        <v>254</v>
      </c>
      <c r="U89" s="11" t="str">
        <f>IF('Рейтинговая таблица организаций'!U78&lt;1,"Отсутствуют комфортные условия",(IF('Рейтинговая таблица организаций'!U78&lt;5,"Количество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89" s="17">
        <f>'Рейтинговая таблица организаций'!U78</f>
        <v>5</v>
      </c>
      <c r="W89" s="11">
        <f>IF('Рейтинговая таблица организаций'!U78&lt;1,0,(IF('Рейтинговая таблица организаций'!U78&lt;4,20,100)))</f>
        <v>100</v>
      </c>
      <c r="X89" s="11" t="s">
        <v>163</v>
      </c>
      <c r="Y89" s="11">
        <f>'Рейтинговая таблица организаций'!X78</f>
        <v>285</v>
      </c>
      <c r="Z89" s="11">
        <f>'Рейтинговая таблица организаций'!Y78</f>
        <v>288</v>
      </c>
      <c r="AA89" s="11" t="str">
        <f>IF('Рейтинговая таблица организаций'!AD78&lt;1,"Отсутствуют условия доступности для инвалидов",(IF('Рейтинговая таблица организаций'!AD78&lt;5,"Количество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89" s="16">
        <f>'Рейтинговая таблица организаций'!AD78</f>
        <v>3</v>
      </c>
      <c r="AC89" s="11">
        <f>IF('Рейтинговая таблица организаций'!AD78&lt;1,0,(IF('Рейтинговая таблица организаций'!AD78&lt;5,20,100)))</f>
        <v>20</v>
      </c>
      <c r="AD89" s="11" t="str">
        <f>IF('Рейтинговая таблица организаций'!AE78&lt;1,"Отсутствуют условия доступности, позволяющие инвалидам получать услуги наравне с другими",(IF('Рейтинговая таблица организаций'!AE78&lt;5,"Количество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89" s="17">
        <f>'Рейтинговая таблица организаций'!AE78</f>
        <v>5</v>
      </c>
      <c r="AF89" s="11">
        <f>IF('Рейтинговая таблица организаций'!AE78&lt;1,0,(IF('Рейтинговая таблица организаций'!AE78&lt;5,20,100)))</f>
        <v>100</v>
      </c>
      <c r="AG89" s="11" t="s">
        <v>164</v>
      </c>
      <c r="AH89" s="11">
        <f>'Рейтинговая таблица организаций'!AF78</f>
        <v>94</v>
      </c>
      <c r="AI89" s="11">
        <f>'Рейтинговая таблица организаций'!AG78</f>
        <v>99</v>
      </c>
      <c r="AJ89" s="11" t="s">
        <v>165</v>
      </c>
      <c r="AK89" s="11">
        <f>'Рейтинговая таблица организаций'!AL78</f>
        <v>288</v>
      </c>
      <c r="AL89" s="11">
        <f>'Рейтинговая таблица организаций'!AM78</f>
        <v>288</v>
      </c>
      <c r="AM89" s="11" t="s">
        <v>166</v>
      </c>
      <c r="AN89" s="11">
        <f>'Рейтинговая таблица организаций'!AN78</f>
        <v>287</v>
      </c>
      <c r="AO89" s="11">
        <f>'Рейтинговая таблица организаций'!AO78</f>
        <v>288</v>
      </c>
      <c r="AP89" s="11" t="s">
        <v>167</v>
      </c>
      <c r="AQ89" s="11">
        <f>'Рейтинговая таблица организаций'!AP78</f>
        <v>271</v>
      </c>
      <c r="AR89" s="11">
        <f>'Рейтинговая таблица организаций'!AQ78</f>
        <v>271</v>
      </c>
      <c r="AS89" s="11" t="s">
        <v>168</v>
      </c>
      <c r="AT89" s="11">
        <f>'Рейтинговая таблица организаций'!AV78</f>
        <v>288</v>
      </c>
      <c r="AU89" s="11">
        <f>'Рейтинговая таблица организаций'!AW78</f>
        <v>288</v>
      </c>
      <c r="AV89" s="11" t="s">
        <v>169</v>
      </c>
      <c r="AW89" s="11">
        <f>'Рейтинговая таблица организаций'!AX78</f>
        <v>281</v>
      </c>
      <c r="AX89" s="11">
        <f>'Рейтинговая таблица организаций'!AY78</f>
        <v>288</v>
      </c>
      <c r="AY89" s="11" t="s">
        <v>170</v>
      </c>
      <c r="AZ89" s="11">
        <f>'Рейтинговая таблица организаций'!AZ78</f>
        <v>285</v>
      </c>
      <c r="BA89" s="11">
        <f>'Рейтинговая таблица организаций'!BA78</f>
        <v>288</v>
      </c>
    </row>
    <row r="90" spans="1:53" ht="15.75" x14ac:dyDescent="0.25">
      <c r="A90" s="8">
        <f>'бланки '!D81</f>
        <v>76</v>
      </c>
      <c r="B90" s="8" t="str">
        <f>'бланки '!C81</f>
        <v>ГБОУ «СОШ №3 С.П. СУРХАХИ»</v>
      </c>
      <c r="C90" s="8">
        <f>Численность!D79</f>
        <v>604</v>
      </c>
      <c r="D90" s="8">
        <f>Численность!E79</f>
        <v>242</v>
      </c>
      <c r="E90" s="15">
        <f>Численность!F79</f>
        <v>0.40066225165562913</v>
      </c>
      <c r="F90" s="9" t="s">
        <v>159</v>
      </c>
      <c r="G90" s="10">
        <f>'Рейтинговая таблица организаций'!D79</f>
        <v>14</v>
      </c>
      <c r="H90" s="10">
        <f>'Рейтинговая таблица организаций'!E79</f>
        <v>14</v>
      </c>
      <c r="I90" s="9" t="s">
        <v>160</v>
      </c>
      <c r="J90" s="10">
        <f>'Рейтинговая таблица организаций'!F79</f>
        <v>59</v>
      </c>
      <c r="K90" s="10">
        <f>'Рейтинговая таблица организаций'!G79</f>
        <v>59</v>
      </c>
      <c r="L90" s="11" t="str">
        <f>IF('Рейтинговая таблица организаций'!H79&lt;1,"Отсутствуют или не функционируют дистанционные способы взаимодействия",(IF('Рейтинговая таблица организаций'!H79&lt;4,"В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0" s="17">
        <f>'Рейтинговая таблица организаций'!H79</f>
        <v>4</v>
      </c>
      <c r="N90" s="11">
        <f>IF('Рейтинговая таблица организаций'!H79&lt;1,0,(IF('Рейтинговая таблица организаций'!H79&lt;4,30,100)))</f>
        <v>100</v>
      </c>
      <c r="O90" s="11" t="s">
        <v>161</v>
      </c>
      <c r="P90" s="11">
        <f>'Рейтинговая таблица организаций'!I79</f>
        <v>231</v>
      </c>
      <c r="Q90" s="11">
        <f>'Рейтинговая таблица организаций'!J79</f>
        <v>234</v>
      </c>
      <c r="R90" s="11" t="s">
        <v>162</v>
      </c>
      <c r="S90" s="11">
        <f>'Рейтинговая таблица организаций'!K79</f>
        <v>231</v>
      </c>
      <c r="T90" s="11">
        <f>'Рейтинговая таблица организаций'!L79</f>
        <v>234</v>
      </c>
      <c r="U90" s="11" t="str">
        <f>IF('Рейтинговая таблица организаций'!U79&lt;1,"Отсутствуют комфортные условия",(IF('Рейтинговая таблица организаций'!U79&lt;5,"Количество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0" s="17">
        <f>'Рейтинговая таблица организаций'!U79</f>
        <v>5</v>
      </c>
      <c r="W90" s="11">
        <f>IF('Рейтинговая таблица организаций'!U79&lt;1,0,(IF('Рейтинговая таблица организаций'!U79&lt;4,20,100)))</f>
        <v>100</v>
      </c>
      <c r="X90" s="11" t="s">
        <v>163</v>
      </c>
      <c r="Y90" s="11">
        <f>'Рейтинговая таблица организаций'!X79</f>
        <v>241</v>
      </c>
      <c r="Z90" s="11">
        <f>'Рейтинговая таблица организаций'!Y79</f>
        <v>242</v>
      </c>
      <c r="AA90" s="11" t="str">
        <f>IF('Рейтинговая таблица организаций'!AD79&lt;1,"Отсутствуют условия доступности для инвалидов",(IF('Рейтинговая таблица организаций'!AD79&lt;5,"Количество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0" s="16">
        <f>'Рейтинговая таблица организаций'!AD79</f>
        <v>2</v>
      </c>
      <c r="AC90" s="11">
        <f>IF('Рейтинговая таблица организаций'!AD79&lt;1,0,(IF('Рейтинговая таблица организаций'!AD79&lt;5,20,100)))</f>
        <v>20</v>
      </c>
      <c r="AD90" s="11" t="str">
        <f>IF('Рейтинговая таблица организаций'!AE79&lt;1,"Отсутствуют условия доступности, позволяющие инвалидам получать услуги наравне с другими",(IF('Рейтинговая таблица организаций'!AE79&lt;5,"Количество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90" s="17">
        <f>'Рейтинговая таблица организаций'!AE79</f>
        <v>3</v>
      </c>
      <c r="AF90" s="11">
        <f>IF('Рейтинговая таблица организаций'!AE79&lt;1,0,(IF('Рейтинговая таблица организаций'!AE79&lt;5,20,100)))</f>
        <v>20</v>
      </c>
      <c r="AG90" s="11" t="s">
        <v>164</v>
      </c>
      <c r="AH90" s="11">
        <f>'Рейтинговая таблица организаций'!AF79</f>
        <v>27</v>
      </c>
      <c r="AI90" s="11">
        <f>'Рейтинговая таблица организаций'!AG79</f>
        <v>28</v>
      </c>
      <c r="AJ90" s="11" t="s">
        <v>165</v>
      </c>
      <c r="AK90" s="11">
        <f>'Рейтинговая таблица организаций'!AL79</f>
        <v>240</v>
      </c>
      <c r="AL90" s="11">
        <f>'Рейтинговая таблица организаций'!AM79</f>
        <v>242</v>
      </c>
      <c r="AM90" s="11" t="s">
        <v>166</v>
      </c>
      <c r="AN90" s="11">
        <f>'Рейтинговая таблица организаций'!AN79</f>
        <v>241</v>
      </c>
      <c r="AO90" s="11">
        <f>'Рейтинговая таблица организаций'!AO79</f>
        <v>242</v>
      </c>
      <c r="AP90" s="11" t="s">
        <v>167</v>
      </c>
      <c r="AQ90" s="11">
        <f>'Рейтинговая таблица организаций'!AP79</f>
        <v>217</v>
      </c>
      <c r="AR90" s="11">
        <f>'Рейтинговая таблица организаций'!AQ79</f>
        <v>219</v>
      </c>
      <c r="AS90" s="11" t="s">
        <v>168</v>
      </c>
      <c r="AT90" s="11">
        <f>'Рейтинговая таблица организаций'!AV79</f>
        <v>240</v>
      </c>
      <c r="AU90" s="11">
        <f>'Рейтинговая таблица организаций'!AW79</f>
        <v>242</v>
      </c>
      <c r="AV90" s="11" t="s">
        <v>169</v>
      </c>
      <c r="AW90" s="11">
        <f>'Рейтинговая таблица организаций'!AX79</f>
        <v>241</v>
      </c>
      <c r="AX90" s="11">
        <f>'Рейтинговая таблица организаций'!AY79</f>
        <v>242</v>
      </c>
      <c r="AY90" s="11" t="s">
        <v>170</v>
      </c>
      <c r="AZ90" s="11">
        <f>'Рейтинговая таблица организаций'!AZ79</f>
        <v>242</v>
      </c>
      <c r="BA90" s="11">
        <f>'Рейтинговая таблица организаций'!BA79</f>
        <v>242</v>
      </c>
    </row>
    <row r="91" spans="1:53" ht="15.75" x14ac:dyDescent="0.25">
      <c r="A91" s="8">
        <f>'бланки '!D82</f>
        <v>77</v>
      </c>
      <c r="B91" s="8" t="str">
        <f>'бланки '!C82</f>
        <v>ГБОУ «СОШ №1 С.П. АЛИ-ЮРТ»</v>
      </c>
      <c r="C91" s="8">
        <f>Численность!D80</f>
        <v>914</v>
      </c>
      <c r="D91" s="8">
        <f>Численность!E80</f>
        <v>366</v>
      </c>
      <c r="E91" s="15">
        <f>Численность!F80</f>
        <v>0.40043763676148797</v>
      </c>
      <c r="F91" s="9" t="s">
        <v>159</v>
      </c>
      <c r="G91" s="10">
        <f>'Рейтинговая таблица организаций'!D80</f>
        <v>14</v>
      </c>
      <c r="H91" s="10">
        <f>'Рейтинговая таблица организаций'!E80</f>
        <v>14</v>
      </c>
      <c r="I91" s="9" t="s">
        <v>160</v>
      </c>
      <c r="J91" s="10">
        <f>'Рейтинговая таблица организаций'!F80</f>
        <v>59</v>
      </c>
      <c r="K91" s="10">
        <f>'Рейтинговая таблица организаций'!G80</f>
        <v>59</v>
      </c>
      <c r="L91" s="11" t="str">
        <f>IF('Рейтинговая таблица организаций'!H80&lt;1,"Отсутствуют или не функционируют дистанционные способы взаимодействия",(IF('Рейтинговая таблица организаций'!H80&lt;4,"В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1" s="17">
        <f>'Рейтинговая таблица организаций'!H80</f>
        <v>4</v>
      </c>
      <c r="N91" s="11">
        <f>IF('Рейтинговая таблица организаций'!H80&lt;1,0,(IF('Рейтинговая таблица организаций'!H80&lt;4,30,100)))</f>
        <v>100</v>
      </c>
      <c r="O91" s="11" t="s">
        <v>161</v>
      </c>
      <c r="P91" s="11">
        <f>'Рейтинговая таблица организаций'!I80</f>
        <v>352</v>
      </c>
      <c r="Q91" s="11">
        <f>'Рейтинговая таблица организаций'!J80</f>
        <v>353</v>
      </c>
      <c r="R91" s="11" t="s">
        <v>162</v>
      </c>
      <c r="S91" s="11">
        <f>'Рейтинговая таблица организаций'!K80</f>
        <v>337</v>
      </c>
      <c r="T91" s="11">
        <f>'Рейтинговая таблица организаций'!L80</f>
        <v>337</v>
      </c>
      <c r="U91" s="11" t="str">
        <f>IF('Рейтинговая таблица организаций'!U80&lt;1,"Отсутствуют комфортные условия",(IF('Рейтинговая таблица организаций'!U80&lt;5,"Количество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1" s="17">
        <f>'Рейтинговая таблица организаций'!U80</f>
        <v>5</v>
      </c>
      <c r="W91" s="11">
        <f>IF('Рейтинговая таблица организаций'!U80&lt;1,0,(IF('Рейтинговая таблица организаций'!U80&lt;4,20,100)))</f>
        <v>100</v>
      </c>
      <c r="X91" s="11" t="s">
        <v>163</v>
      </c>
      <c r="Y91" s="11">
        <f>'Рейтинговая таблица организаций'!X80</f>
        <v>366</v>
      </c>
      <c r="Z91" s="11">
        <f>'Рейтинговая таблица организаций'!Y80</f>
        <v>366</v>
      </c>
      <c r="AA91" s="11" t="str">
        <f>IF('Рейтинговая таблица организаций'!AD80&lt;1,"Отсутствуют условия доступности для инвалидов",(IF('Рейтинговая таблица организаций'!AD80&lt;5,"Количество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1" s="16">
        <f>'Рейтинговая таблица организаций'!AD80</f>
        <v>3</v>
      </c>
      <c r="AC91" s="11">
        <f>IF('Рейтинговая таблица организаций'!AD80&lt;1,0,(IF('Рейтинговая таблица организаций'!AD80&lt;5,20,100)))</f>
        <v>20</v>
      </c>
      <c r="AD91" s="11" t="str">
        <f>IF('Рейтинговая таблица организаций'!AE80&lt;1,"Отсутствуют условия доступности, позволяющие инвалидам получать услуги наравне с другими",(IF('Рейтинговая таблица организаций'!AE80&lt;5,"Количество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91" s="17">
        <f>'Рейтинговая таблица организаций'!AE80</f>
        <v>3</v>
      </c>
      <c r="AF91" s="11">
        <f>IF('Рейтинговая таблица организаций'!AE80&lt;1,0,(IF('Рейтинговая таблица организаций'!AE80&lt;5,20,100)))</f>
        <v>20</v>
      </c>
      <c r="AG91" s="11" t="s">
        <v>164</v>
      </c>
      <c r="AH91" s="11">
        <f>'Рейтинговая таблица организаций'!AF80</f>
        <v>292</v>
      </c>
      <c r="AI91" s="11">
        <f>'Рейтинговая таблица организаций'!AG80</f>
        <v>294</v>
      </c>
      <c r="AJ91" s="11" t="s">
        <v>165</v>
      </c>
      <c r="AK91" s="11">
        <f>'Рейтинговая таблица организаций'!AL80</f>
        <v>364</v>
      </c>
      <c r="AL91" s="11">
        <f>'Рейтинговая таблица организаций'!AM80</f>
        <v>366</v>
      </c>
      <c r="AM91" s="11" t="s">
        <v>166</v>
      </c>
      <c r="AN91" s="11">
        <f>'Рейтинговая таблица организаций'!AN80</f>
        <v>366</v>
      </c>
      <c r="AO91" s="11">
        <f>'Рейтинговая таблица организаций'!AO80</f>
        <v>366</v>
      </c>
      <c r="AP91" s="11" t="s">
        <v>167</v>
      </c>
      <c r="AQ91" s="11">
        <f>'Рейтинговая таблица организаций'!AP80</f>
        <v>356</v>
      </c>
      <c r="AR91" s="11">
        <f>'Рейтинговая таблица организаций'!AQ80</f>
        <v>356</v>
      </c>
      <c r="AS91" s="11" t="s">
        <v>168</v>
      </c>
      <c r="AT91" s="11">
        <f>'Рейтинговая таблица организаций'!AV80</f>
        <v>365</v>
      </c>
      <c r="AU91" s="11">
        <f>'Рейтинговая таблица организаций'!AW80</f>
        <v>366</v>
      </c>
      <c r="AV91" s="11" t="s">
        <v>169</v>
      </c>
      <c r="AW91" s="11">
        <f>'Рейтинговая таблица организаций'!AX80</f>
        <v>364</v>
      </c>
      <c r="AX91" s="11">
        <f>'Рейтинговая таблица организаций'!AY80</f>
        <v>366</v>
      </c>
      <c r="AY91" s="11" t="s">
        <v>170</v>
      </c>
      <c r="AZ91" s="11">
        <f>'Рейтинговая таблица организаций'!AZ80</f>
        <v>366</v>
      </c>
      <c r="BA91" s="11">
        <f>'Рейтинговая таблица организаций'!BA80</f>
        <v>366</v>
      </c>
    </row>
    <row r="92" spans="1:53" ht="15.75" x14ac:dyDescent="0.25">
      <c r="A92" s="8">
        <f>'бланки '!D83</f>
        <v>78</v>
      </c>
      <c r="B92" s="8" t="str">
        <f>'бланки '!C83</f>
        <v>ГБДОУ Детский сад №2 с.п. Кантышево «Аленький цветочек»</v>
      </c>
      <c r="C92" s="8">
        <f>Численность!D81</f>
        <v>256</v>
      </c>
      <c r="D92" s="8">
        <f>Численность!E81</f>
        <v>103</v>
      </c>
      <c r="E92" s="15">
        <f>Численность!F81</f>
        <v>0.40234375</v>
      </c>
      <c r="F92" s="9" t="s">
        <v>159</v>
      </c>
      <c r="G92" s="10">
        <f>'Рейтинговая таблица организаций'!D81</f>
        <v>10</v>
      </c>
      <c r="H92" s="10">
        <f>'Рейтинговая таблица организаций'!E81</f>
        <v>10</v>
      </c>
      <c r="I92" s="9" t="s">
        <v>160</v>
      </c>
      <c r="J92" s="10">
        <f>'Рейтинговая таблица организаций'!F81</f>
        <v>48</v>
      </c>
      <c r="K92" s="10">
        <f>'Рейтинговая таблица организаций'!G81</f>
        <v>48</v>
      </c>
      <c r="L92" s="11" t="str">
        <f>IF('Рейтинговая таблица организаций'!H81&lt;1,"Отсутствуют или не функционируют дистанционные способы взаимодействия",(IF('Рейтинговая таблица организаций'!H81&lt;4,"В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2" s="17">
        <f>'Рейтинговая таблица организаций'!H81</f>
        <v>4</v>
      </c>
      <c r="N92" s="11">
        <f>IF('Рейтинговая таблица организаций'!H81&lt;1,0,(IF('Рейтинговая таблица организаций'!H81&lt;4,30,100)))</f>
        <v>100</v>
      </c>
      <c r="O92" s="11" t="s">
        <v>161</v>
      </c>
      <c r="P92" s="11">
        <f>'Рейтинговая таблица организаций'!I81</f>
        <v>87</v>
      </c>
      <c r="Q92" s="11">
        <f>'Рейтинговая таблица организаций'!J81</f>
        <v>90</v>
      </c>
      <c r="R92" s="11" t="s">
        <v>162</v>
      </c>
      <c r="S92" s="11">
        <f>'Рейтинговая таблица организаций'!K81</f>
        <v>81</v>
      </c>
      <c r="T92" s="11">
        <f>'Рейтинговая таблица организаций'!L81</f>
        <v>84</v>
      </c>
      <c r="U92" s="11" t="str">
        <f>IF('Рейтинговая таблица организаций'!U81&lt;1,"Отсутствуют комфортные условия",(IF('Рейтинговая таблица организаций'!U81&lt;5,"Количество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2" s="17">
        <f>'Рейтинговая таблица организаций'!U81</f>
        <v>5</v>
      </c>
      <c r="W92" s="11">
        <f>IF('Рейтинговая таблица организаций'!U81&lt;1,0,(IF('Рейтинговая таблица организаций'!U81&lt;4,20,100)))</f>
        <v>100</v>
      </c>
      <c r="X92" s="11" t="s">
        <v>163</v>
      </c>
      <c r="Y92" s="11">
        <f>'Рейтинговая таблица организаций'!X81</f>
        <v>100</v>
      </c>
      <c r="Z92" s="11">
        <f>'Рейтинговая таблица организаций'!Y81</f>
        <v>103</v>
      </c>
      <c r="AA92" s="11" t="str">
        <f>IF('Рейтинговая таблица организаций'!AD81&lt;1,"Отсутствуют условия доступности для инвалидов",(IF('Рейтинговая таблица организаций'!AD81&lt;5,"Количество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2" s="16">
        <f>'Рейтинговая таблица организаций'!AD81</f>
        <v>4</v>
      </c>
      <c r="AC92" s="11">
        <f>IF('Рейтинговая таблица организаций'!AD81&lt;1,0,(IF('Рейтинговая таблица организаций'!AD81&lt;5,20,100)))</f>
        <v>20</v>
      </c>
      <c r="AD92" s="11" t="str">
        <f>IF('Рейтинговая таблица организаций'!AE81&lt;1,"Отсутствуют условия доступности, позволяющие инвалидам получать услуги наравне с другими",(IF('Рейтинговая таблица организаций'!AE81&lt;5,"Количество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92" s="17">
        <f>'Рейтинговая таблица организаций'!AE81</f>
        <v>3</v>
      </c>
      <c r="AF92" s="11">
        <f>IF('Рейтинговая таблица организаций'!AE81&lt;1,0,(IF('Рейтинговая таблица организаций'!AE81&lt;5,20,100)))</f>
        <v>20</v>
      </c>
      <c r="AG92" s="11" t="s">
        <v>164</v>
      </c>
      <c r="AH92" s="11">
        <f>'Рейтинговая таблица организаций'!AF81</f>
        <v>9</v>
      </c>
      <c r="AI92" s="11">
        <f>'Рейтинговая таблица организаций'!AG81</f>
        <v>10</v>
      </c>
      <c r="AJ92" s="11" t="s">
        <v>165</v>
      </c>
      <c r="AK92" s="11">
        <f>'Рейтинговая таблица организаций'!AL81</f>
        <v>102</v>
      </c>
      <c r="AL92" s="11">
        <f>'Рейтинговая таблица организаций'!AM81</f>
        <v>103</v>
      </c>
      <c r="AM92" s="11" t="s">
        <v>166</v>
      </c>
      <c r="AN92" s="11">
        <f>'Рейтинговая таблица организаций'!AN81</f>
        <v>101</v>
      </c>
      <c r="AO92" s="11">
        <f>'Рейтинговая таблица организаций'!AO81</f>
        <v>103</v>
      </c>
      <c r="AP92" s="11" t="s">
        <v>167</v>
      </c>
      <c r="AQ92" s="11">
        <f>'Рейтинговая таблица организаций'!AP81</f>
        <v>77</v>
      </c>
      <c r="AR92" s="11">
        <f>'Рейтинговая таблица организаций'!AQ81</f>
        <v>77</v>
      </c>
      <c r="AS92" s="11" t="s">
        <v>168</v>
      </c>
      <c r="AT92" s="11">
        <f>'Рейтинговая таблица организаций'!AV81</f>
        <v>100</v>
      </c>
      <c r="AU92" s="11">
        <f>'Рейтинговая таблица организаций'!AW81</f>
        <v>103</v>
      </c>
      <c r="AV92" s="11" t="s">
        <v>169</v>
      </c>
      <c r="AW92" s="11">
        <f>'Рейтинговая таблица организаций'!AX81</f>
        <v>102</v>
      </c>
      <c r="AX92" s="11">
        <f>'Рейтинговая таблица организаций'!AY81</f>
        <v>103</v>
      </c>
      <c r="AY92" s="11" t="s">
        <v>170</v>
      </c>
      <c r="AZ92" s="11">
        <f>'Рейтинговая таблица организаций'!AZ81</f>
        <v>101</v>
      </c>
      <c r="BA92" s="11">
        <f>'Рейтинговая таблица организаций'!BA81</f>
        <v>103</v>
      </c>
    </row>
    <row r="93" spans="1:53" ht="15.75" x14ac:dyDescent="0.25">
      <c r="A93" s="8">
        <f>'бланки '!D84</f>
        <v>79</v>
      </c>
      <c r="B93" s="8" t="str">
        <f>'бланки '!C84</f>
        <v>ГБДОУ «ДЕТСКИЙ САД №1 С. П. СУРХАХИ «НЕПОСЕДЫ»</v>
      </c>
      <c r="C93" s="8">
        <f>Численность!D82</f>
        <v>360</v>
      </c>
      <c r="D93" s="8">
        <f>Численность!E82</f>
        <v>144</v>
      </c>
      <c r="E93" s="15">
        <f>Численность!F82</f>
        <v>0.4</v>
      </c>
      <c r="F93" s="9" t="s">
        <v>159</v>
      </c>
      <c r="G93" s="10">
        <f>'Рейтинговая таблица организаций'!D82</f>
        <v>10</v>
      </c>
      <c r="H93" s="10">
        <f>'Рейтинговая таблица организаций'!E82</f>
        <v>10</v>
      </c>
      <c r="I93" s="9" t="s">
        <v>160</v>
      </c>
      <c r="J93" s="10">
        <f>'Рейтинговая таблица организаций'!F82</f>
        <v>48</v>
      </c>
      <c r="K93" s="10">
        <f>'Рейтинговая таблица организаций'!G82</f>
        <v>48</v>
      </c>
      <c r="L93" s="11" t="str">
        <f>IF('Рейтинговая таблица организаций'!H82&lt;1,"Отсутствуют или не функционируют дистанционные способы взаимодействия",(IF('Рейтинговая таблица организаций'!H82&lt;4,"В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3" s="17">
        <f>'Рейтинговая таблица организаций'!H82</f>
        <v>4</v>
      </c>
      <c r="N93" s="11">
        <f>IF('Рейтинговая таблица организаций'!H82&lt;1,0,(IF('Рейтинговая таблица организаций'!H82&lt;4,30,100)))</f>
        <v>100</v>
      </c>
      <c r="O93" s="11" t="s">
        <v>161</v>
      </c>
      <c r="P93" s="11">
        <f>'Рейтинговая таблица организаций'!I82</f>
        <v>111</v>
      </c>
      <c r="Q93" s="11">
        <f>'Рейтинговая таблица организаций'!J82</f>
        <v>113</v>
      </c>
      <c r="R93" s="11" t="s">
        <v>162</v>
      </c>
      <c r="S93" s="11">
        <f>'Рейтинговая таблица организаций'!K82</f>
        <v>106</v>
      </c>
      <c r="T93" s="11">
        <f>'Рейтинговая таблица организаций'!L82</f>
        <v>107</v>
      </c>
      <c r="U93" s="11" t="str">
        <f>IF('Рейтинговая таблица организаций'!U82&lt;1,"Отсутствуют комфортные условия",(IF('Рейтинговая таблица организаций'!U82&lt;5,"Количество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3" s="17">
        <f>'Рейтинговая таблица организаций'!U82</f>
        <v>5</v>
      </c>
      <c r="W93" s="11">
        <f>IF('Рейтинговая таблица организаций'!U82&lt;1,0,(IF('Рейтинговая таблица организаций'!U82&lt;4,20,100)))</f>
        <v>100</v>
      </c>
      <c r="X93" s="11" t="s">
        <v>163</v>
      </c>
      <c r="Y93" s="11">
        <f>'Рейтинговая таблица организаций'!X82</f>
        <v>141</v>
      </c>
      <c r="Z93" s="11">
        <f>'Рейтинговая таблица организаций'!Y82</f>
        <v>144</v>
      </c>
      <c r="AA93" s="11" t="str">
        <f>IF('Рейтинговая таблица организаций'!AD82&lt;1,"Отсутствуют условия доступности для инвалидов",(IF('Рейтинговая таблица организаций'!AD82&lt;5,"Количество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93" s="16">
        <f>'Рейтинговая таблица организаций'!AD82</f>
        <v>5</v>
      </c>
      <c r="AC93" s="11">
        <f>IF('Рейтинговая таблица организаций'!AD82&lt;1,0,(IF('Рейтинговая таблица организаций'!AD82&lt;5,20,100)))</f>
        <v>100</v>
      </c>
      <c r="AD93" s="11" t="str">
        <f>IF('Рейтинговая таблица организаций'!AE82&lt;1,"Отсутствуют условия доступности, позволяющие инвалидам получать услуги наравне с другими",(IF('Рейтинговая таблица организаций'!AE82&lt;5,"Количество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93" s="17">
        <f>'Рейтинговая таблица организаций'!AE82</f>
        <v>3</v>
      </c>
      <c r="AF93" s="11">
        <f>IF('Рейтинговая таблица организаций'!AE82&lt;1,0,(IF('Рейтинговая таблица организаций'!AE82&lt;5,20,100)))</f>
        <v>20</v>
      </c>
      <c r="AG93" s="11" t="s">
        <v>164</v>
      </c>
      <c r="AH93" s="11">
        <f>'Рейтинговая таблица организаций'!AF82</f>
        <v>9</v>
      </c>
      <c r="AI93" s="11">
        <f>'Рейтинговая таблица организаций'!AG82</f>
        <v>10</v>
      </c>
      <c r="AJ93" s="11" t="s">
        <v>165</v>
      </c>
      <c r="AK93" s="11">
        <f>'Рейтинговая таблица организаций'!AL82</f>
        <v>141</v>
      </c>
      <c r="AL93" s="11">
        <f>'Рейтинговая таблица организаций'!AM82</f>
        <v>144</v>
      </c>
      <c r="AM93" s="11" t="s">
        <v>166</v>
      </c>
      <c r="AN93" s="11">
        <f>'Рейтинговая таблица организаций'!AN82</f>
        <v>141</v>
      </c>
      <c r="AO93" s="11">
        <f>'Рейтинговая таблица организаций'!AO82</f>
        <v>144</v>
      </c>
      <c r="AP93" s="11" t="s">
        <v>167</v>
      </c>
      <c r="AQ93" s="11">
        <f>'Рейтинговая таблица организаций'!AP82</f>
        <v>81</v>
      </c>
      <c r="AR93" s="11">
        <f>'Рейтинговая таблица организаций'!AQ82</f>
        <v>82</v>
      </c>
      <c r="AS93" s="11" t="s">
        <v>168</v>
      </c>
      <c r="AT93" s="11">
        <f>'Рейтинговая таблица организаций'!AV82</f>
        <v>139</v>
      </c>
      <c r="AU93" s="11">
        <f>'Рейтинговая таблица организаций'!AW82</f>
        <v>144</v>
      </c>
      <c r="AV93" s="11" t="s">
        <v>169</v>
      </c>
      <c r="AW93" s="11">
        <f>'Рейтинговая таблица организаций'!AX82</f>
        <v>141</v>
      </c>
      <c r="AX93" s="11">
        <f>'Рейтинговая таблица организаций'!AY82</f>
        <v>144</v>
      </c>
      <c r="AY93" s="11" t="s">
        <v>170</v>
      </c>
      <c r="AZ93" s="11">
        <f>'Рейтинговая таблица организаций'!AZ82</f>
        <v>139</v>
      </c>
      <c r="BA93" s="11">
        <f>'Рейтинговая таблица организаций'!BA82</f>
        <v>144</v>
      </c>
    </row>
    <row r="94" spans="1:53" ht="15.75" x14ac:dyDescent="0.25">
      <c r="A94" s="8">
        <f>'бланки '!D85</f>
        <v>80</v>
      </c>
      <c r="B94" s="8" t="str">
        <f>'бланки '!C85</f>
        <v>ГБУ ДО РСШ «Назрань»</v>
      </c>
      <c r="C94" s="8">
        <f>Численность!D83</f>
        <v>1949</v>
      </c>
      <c r="D94" s="8">
        <f>Численность!E83</f>
        <v>600</v>
      </c>
      <c r="E94" s="15">
        <f>Численность!F83</f>
        <v>0.30785017957927141</v>
      </c>
      <c r="F94" s="9" t="s">
        <v>159</v>
      </c>
      <c r="G94" s="10">
        <f>'Рейтинговая таблица организаций'!D83</f>
        <v>11</v>
      </c>
      <c r="H94" s="10">
        <f>'Рейтинговая таблица организаций'!E83</f>
        <v>11</v>
      </c>
      <c r="I94" s="9" t="s">
        <v>160</v>
      </c>
      <c r="J94" s="10">
        <f>'Рейтинговая таблица организаций'!F83</f>
        <v>49</v>
      </c>
      <c r="K94" s="10">
        <f>'Рейтинговая таблица организаций'!G83</f>
        <v>49</v>
      </c>
      <c r="L94" s="11" t="str">
        <f>IF('Рейтинговая таблица организаций'!H83&lt;1,"Отсутствуют или не функционируют дистанционные способы взаимодействия",(IF('Рейтинговая таблица организаций'!H83&lt;4,"В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4" s="17">
        <f>'Рейтинговая таблица организаций'!H83</f>
        <v>4</v>
      </c>
      <c r="N94" s="11">
        <f>IF('Рейтинговая таблица организаций'!H83&lt;1,0,(IF('Рейтинговая таблица организаций'!H83&lt;4,30,100)))</f>
        <v>100</v>
      </c>
      <c r="O94" s="11" t="s">
        <v>161</v>
      </c>
      <c r="P94" s="11">
        <f>'Рейтинговая таблица организаций'!I83</f>
        <v>517</v>
      </c>
      <c r="Q94" s="11">
        <f>'Рейтинговая таблица организаций'!J83</f>
        <v>537</v>
      </c>
      <c r="R94" s="11" t="s">
        <v>162</v>
      </c>
      <c r="S94" s="11">
        <f>'Рейтинговая таблица организаций'!K83</f>
        <v>504</v>
      </c>
      <c r="T94" s="11">
        <f>'Рейтинговая таблица организаций'!L83</f>
        <v>531</v>
      </c>
      <c r="U94" s="11" t="str">
        <f>IF('Рейтинговая таблица организаций'!U83&lt;1,"Отсутствуют комфортные условия",(IF('Рейтинговая таблица организаций'!U83&lt;5,"Количество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4" s="17">
        <f>'Рейтинговая таблица организаций'!U83</f>
        <v>5</v>
      </c>
      <c r="W94" s="11">
        <f>IF('Рейтинговая таблица организаций'!U83&lt;1,0,(IF('Рейтинговая таблица организаций'!U83&lt;4,20,100)))</f>
        <v>100</v>
      </c>
      <c r="X94" s="11" t="s">
        <v>163</v>
      </c>
      <c r="Y94" s="11">
        <f>'Рейтинговая таблица организаций'!X83</f>
        <v>563</v>
      </c>
      <c r="Z94" s="11">
        <f>'Рейтинговая таблица организаций'!Y83</f>
        <v>600</v>
      </c>
      <c r="AA94" s="11" t="str">
        <f>IF('Рейтинговая таблица организаций'!AD83&lt;1,"Отсутствуют условия доступности для инвалидов",(IF('Рейтинговая таблица организаций'!AD83&lt;5,"Количество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4" s="16">
        <f>'Рейтинговая таблица организаций'!AD83</f>
        <v>4</v>
      </c>
      <c r="AC94" s="11">
        <f>IF('Рейтинговая таблица организаций'!AD83&lt;1,0,(IF('Рейтинговая таблица организаций'!AD83&lt;5,20,100)))</f>
        <v>20</v>
      </c>
      <c r="AD94" s="11" t="str">
        <f>IF('Рейтинговая таблица организаций'!AE83&lt;1,"Отсутствуют условия доступности, позволяющие инвалидам получать услуги наравне с другими",(IF('Рейтинговая таблица организаций'!AE83&lt;5,"Количество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94" s="17">
        <f>'Рейтинговая таблица организаций'!AE83</f>
        <v>4</v>
      </c>
      <c r="AF94" s="11">
        <f>IF('Рейтинговая таблица организаций'!AE83&lt;1,0,(IF('Рейтинговая таблица организаций'!AE83&lt;5,20,100)))</f>
        <v>20</v>
      </c>
      <c r="AG94" s="11" t="s">
        <v>164</v>
      </c>
      <c r="AH94" s="11">
        <f>'Рейтинговая таблица организаций'!AF83</f>
        <v>32</v>
      </c>
      <c r="AI94" s="11">
        <f>'Рейтинговая таблица организаций'!AG83</f>
        <v>34</v>
      </c>
      <c r="AJ94" s="11" t="s">
        <v>165</v>
      </c>
      <c r="AK94" s="11">
        <f>'Рейтинговая таблица организаций'!AL83</f>
        <v>583</v>
      </c>
      <c r="AL94" s="11">
        <f>'Рейтинговая таблица организаций'!AM83</f>
        <v>600</v>
      </c>
      <c r="AM94" s="11" t="s">
        <v>166</v>
      </c>
      <c r="AN94" s="11">
        <f>'Рейтинговая таблица организаций'!AN83</f>
        <v>568</v>
      </c>
      <c r="AO94" s="11">
        <f>'Рейтинговая таблица организаций'!AO83</f>
        <v>600</v>
      </c>
      <c r="AP94" s="11" t="s">
        <v>167</v>
      </c>
      <c r="AQ94" s="11">
        <f>'Рейтинговая таблица организаций'!AP83</f>
        <v>471</v>
      </c>
      <c r="AR94" s="11">
        <f>'Рейтинговая таблица организаций'!AQ83</f>
        <v>481</v>
      </c>
      <c r="AS94" s="11" t="s">
        <v>168</v>
      </c>
      <c r="AT94" s="11">
        <f>'Рейтинговая таблица организаций'!AV83</f>
        <v>585</v>
      </c>
      <c r="AU94" s="11">
        <f>'Рейтинговая таблица организаций'!AW83</f>
        <v>600</v>
      </c>
      <c r="AV94" s="11" t="s">
        <v>169</v>
      </c>
      <c r="AW94" s="11">
        <f>'Рейтинговая таблица организаций'!AX83</f>
        <v>581</v>
      </c>
      <c r="AX94" s="11">
        <f>'Рейтинговая таблица организаций'!AY83</f>
        <v>600</v>
      </c>
      <c r="AY94" s="11" t="s">
        <v>170</v>
      </c>
      <c r="AZ94" s="11">
        <f>'Рейтинговая таблица организаций'!AZ83</f>
        <v>585</v>
      </c>
      <c r="BA94" s="11">
        <f>'Рейтинговая таблица организаций'!BA83</f>
        <v>600</v>
      </c>
    </row>
    <row r="95" spans="1:53" ht="15.75" x14ac:dyDescent="0.25">
      <c r="A95" s="8">
        <f>'бланки '!D86</f>
        <v>81</v>
      </c>
      <c r="B95" s="8" t="str">
        <f>'бланки '!C86</f>
        <v>ГБУ ДО РСШ по тяжелой атлетике</v>
      </c>
      <c r="C95" s="8">
        <f>Численность!D84</f>
        <v>592</v>
      </c>
      <c r="D95" s="8">
        <f>Численность!E84</f>
        <v>237</v>
      </c>
      <c r="E95" s="15">
        <f>Численность!F84</f>
        <v>0.40033783783783783</v>
      </c>
      <c r="F95" s="9" t="s">
        <v>159</v>
      </c>
      <c r="G95" s="10">
        <f>'Рейтинговая таблица организаций'!D84</f>
        <v>11</v>
      </c>
      <c r="H95" s="10">
        <f>'Рейтинговая таблица организаций'!E84</f>
        <v>11</v>
      </c>
      <c r="I95" s="9" t="s">
        <v>160</v>
      </c>
      <c r="J95" s="10">
        <f>'Рейтинговая таблица организаций'!F84</f>
        <v>49</v>
      </c>
      <c r="K95" s="10">
        <f>'Рейтинговая таблица организаций'!G84</f>
        <v>49</v>
      </c>
      <c r="L95" s="11" t="str">
        <f>IF('Рейтинговая таблица организаций'!H84&lt;1,"Отсутствуют или не функционируют дистанционные способы взаимодействия",(IF('Рейтинговая таблица организаций'!H84&lt;4,"В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5" s="17">
        <f>'Рейтинговая таблица организаций'!H84</f>
        <v>4</v>
      </c>
      <c r="N95" s="11">
        <f>IF('Рейтинговая таблица организаций'!H84&lt;1,0,(IF('Рейтинговая таблица организаций'!H84&lt;4,30,100)))</f>
        <v>100</v>
      </c>
      <c r="O95" s="11" t="s">
        <v>161</v>
      </c>
      <c r="P95" s="11">
        <f>'Рейтинговая таблица организаций'!I84</f>
        <v>217</v>
      </c>
      <c r="Q95" s="11">
        <f>'Рейтинговая таблица организаций'!J84</f>
        <v>222</v>
      </c>
      <c r="R95" s="11" t="s">
        <v>162</v>
      </c>
      <c r="S95" s="11">
        <f>'Рейтинговая таблица организаций'!K84</f>
        <v>216</v>
      </c>
      <c r="T95" s="11">
        <f>'Рейтинговая таблица организаций'!L84</f>
        <v>222</v>
      </c>
      <c r="U95" s="11" t="str">
        <f>IF('Рейтинговая таблица организаций'!U84&lt;1,"Отсутствуют комфортные условия",(IF('Рейтинговая таблица организаций'!U84&lt;5,"Количество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5" s="17">
        <f>'Рейтинговая таблица организаций'!U84</f>
        <v>5</v>
      </c>
      <c r="W95" s="11">
        <f>IF('Рейтинговая таблица организаций'!U84&lt;1,0,(IF('Рейтинговая таблица организаций'!U84&lt;4,20,100)))</f>
        <v>100</v>
      </c>
      <c r="X95" s="11" t="s">
        <v>163</v>
      </c>
      <c r="Y95" s="11">
        <f>'Рейтинговая таблица организаций'!X84</f>
        <v>230</v>
      </c>
      <c r="Z95" s="11">
        <f>'Рейтинговая таблица организаций'!Y84</f>
        <v>237</v>
      </c>
      <c r="AA95" s="11" t="str">
        <f>IF('Рейтинговая таблица организаций'!AD84&lt;1,"Отсутствуют условия доступности для инвалидов",(IF('Рейтинговая таблица организаций'!AD84&lt;5,"Количество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5" s="16">
        <f>'Рейтинговая таблица организаций'!AD84</f>
        <v>3</v>
      </c>
      <c r="AC95" s="11">
        <f>IF('Рейтинговая таблица организаций'!AD84&lt;1,0,(IF('Рейтинговая таблица организаций'!AD84&lt;5,20,100)))</f>
        <v>20</v>
      </c>
      <c r="AD95" s="11" t="str">
        <f>IF('Рейтинговая таблица организаций'!AE84&lt;1,"Отсутствуют условия доступности, позволяющие инвалидам получать услуги наравне с другими",(IF('Рейтинговая таблица организаций'!AE84&lt;5,"Количество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95" s="17">
        <f>'Рейтинговая таблица организаций'!AE84</f>
        <v>5</v>
      </c>
      <c r="AF95" s="11">
        <f>IF('Рейтинговая таблица организаций'!AE84&lt;1,0,(IF('Рейтинговая таблица организаций'!AE84&lt;5,20,100)))</f>
        <v>100</v>
      </c>
      <c r="AG95" s="11" t="s">
        <v>164</v>
      </c>
      <c r="AH95" s="11">
        <f>'Рейтинговая таблица организаций'!AF84</f>
        <v>13</v>
      </c>
      <c r="AI95" s="11">
        <f>'Рейтинговая таблица организаций'!AG84</f>
        <v>13</v>
      </c>
      <c r="AJ95" s="11" t="s">
        <v>165</v>
      </c>
      <c r="AK95" s="11">
        <f>'Рейтинговая таблица организаций'!AL84</f>
        <v>237</v>
      </c>
      <c r="AL95" s="11">
        <f>'Рейтинговая таблица организаций'!AM84</f>
        <v>237</v>
      </c>
      <c r="AM95" s="11" t="s">
        <v>166</v>
      </c>
      <c r="AN95" s="11">
        <f>'Рейтинговая таблица организаций'!AN84</f>
        <v>231</v>
      </c>
      <c r="AO95" s="11">
        <f>'Рейтинговая таблица организаций'!AO84</f>
        <v>237</v>
      </c>
      <c r="AP95" s="11" t="s">
        <v>167</v>
      </c>
      <c r="AQ95" s="11">
        <f>'Рейтинговая таблица организаций'!AP84</f>
        <v>207</v>
      </c>
      <c r="AR95" s="11">
        <f>'Рейтинговая таблица организаций'!AQ84</f>
        <v>208</v>
      </c>
      <c r="AS95" s="11" t="s">
        <v>168</v>
      </c>
      <c r="AT95" s="11">
        <f>'Рейтинговая таблица организаций'!AV84</f>
        <v>236</v>
      </c>
      <c r="AU95" s="11">
        <f>'Рейтинговая таблица организаций'!AW84</f>
        <v>237</v>
      </c>
      <c r="AV95" s="11" t="s">
        <v>169</v>
      </c>
      <c r="AW95" s="11">
        <f>'Рейтинговая таблица организаций'!AX84</f>
        <v>225</v>
      </c>
      <c r="AX95" s="11">
        <f>'Рейтинговая таблица организаций'!AY84</f>
        <v>237</v>
      </c>
      <c r="AY95" s="11" t="s">
        <v>170</v>
      </c>
      <c r="AZ95" s="11">
        <f>'Рейтинговая таблица организаций'!AZ84</f>
        <v>231</v>
      </c>
      <c r="BA95" s="11">
        <f>'Рейтинговая таблица организаций'!BA84</f>
        <v>237</v>
      </c>
    </row>
    <row r="96" spans="1:53" ht="15.75" x14ac:dyDescent="0.25">
      <c r="A96" s="8">
        <f>'бланки '!D87</f>
        <v>82</v>
      </c>
      <c r="B96" s="8" t="str">
        <f>'бланки '!C87</f>
        <v>ГБУ ДО РСШ «СУРХО»</v>
      </c>
      <c r="C96" s="8">
        <f>Численность!D85</f>
        <v>1150</v>
      </c>
      <c r="D96" s="8">
        <f>Численность!E85</f>
        <v>460</v>
      </c>
      <c r="E96" s="15">
        <f>Численность!F85</f>
        <v>0.4</v>
      </c>
      <c r="F96" s="9" t="s">
        <v>159</v>
      </c>
      <c r="G96" s="10">
        <f>'Рейтинговая таблица организаций'!D85</f>
        <v>11</v>
      </c>
      <c r="H96" s="10">
        <f>'Рейтинговая таблица организаций'!E85</f>
        <v>11</v>
      </c>
      <c r="I96" s="9" t="s">
        <v>160</v>
      </c>
      <c r="J96" s="10">
        <f>'Рейтинговая таблица организаций'!F85</f>
        <v>49</v>
      </c>
      <c r="K96" s="10">
        <f>'Рейтинговая таблица организаций'!G85</f>
        <v>49</v>
      </c>
      <c r="L96" s="11" t="str">
        <f>IF('Рейтинговая таблица организаций'!H85&lt;1,"Отсутствуют или не функционируют дистанционные способы взаимодействия",(IF('Рейтинговая таблица организаций'!H85&lt;4,"В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6" s="17">
        <f>'Рейтинговая таблица организаций'!H85</f>
        <v>4</v>
      </c>
      <c r="N96" s="11">
        <f>IF('Рейтинговая таблица организаций'!H85&lt;1,0,(IF('Рейтинговая таблица организаций'!H85&lt;4,30,100)))</f>
        <v>100</v>
      </c>
      <c r="O96" s="11" t="s">
        <v>161</v>
      </c>
      <c r="P96" s="11">
        <f>'Рейтинговая таблица организаций'!I85</f>
        <v>375</v>
      </c>
      <c r="Q96" s="11">
        <f>'Рейтинговая таблица организаций'!J85</f>
        <v>391</v>
      </c>
      <c r="R96" s="11" t="s">
        <v>162</v>
      </c>
      <c r="S96" s="11">
        <f>'Рейтинговая таблица организаций'!K85</f>
        <v>369</v>
      </c>
      <c r="T96" s="11">
        <f>'Рейтинговая таблица организаций'!L85</f>
        <v>387</v>
      </c>
      <c r="U96" s="11" t="str">
        <f>IF('Рейтинговая таблица организаций'!U85&lt;1,"Отсутствуют комфортные условия",(IF('Рейтинговая таблица организаций'!U85&lt;5,"Количество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6" s="17">
        <f>'Рейтинговая таблица организаций'!U85</f>
        <v>5</v>
      </c>
      <c r="W96" s="11">
        <f>IF('Рейтинговая таблица организаций'!U85&lt;1,0,(IF('Рейтинговая таблица организаций'!U85&lt;4,20,100)))</f>
        <v>100</v>
      </c>
      <c r="X96" s="11" t="s">
        <v>163</v>
      </c>
      <c r="Y96" s="11">
        <f>'Рейтинговая таблица организаций'!X85</f>
        <v>434</v>
      </c>
      <c r="Z96" s="11">
        <f>'Рейтинговая таблица организаций'!Y85</f>
        <v>460</v>
      </c>
      <c r="AA96" s="11" t="str">
        <f>IF('Рейтинговая таблица организаций'!AD85&lt;1,"Отсутствуют условия доступности для инвалидов",(IF('Рейтинговая таблица организаций'!AD85&lt;5,"Количество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6" s="16">
        <f>'Рейтинговая таблица организаций'!AD85</f>
        <v>2</v>
      </c>
      <c r="AC96" s="11">
        <f>IF('Рейтинговая таблица организаций'!AD85&lt;1,0,(IF('Рейтинговая таблица организаций'!AD85&lt;5,20,100)))</f>
        <v>20</v>
      </c>
      <c r="AD96" s="11" t="str">
        <f>IF('Рейтинговая таблица организаций'!AE85&lt;1,"Отсутствуют условия доступности, позволяющие инвалидам получать услуги наравне с другими",(IF('Рейтинговая таблица организаций'!AE85&lt;5,"Количество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96" s="17">
        <f>'Рейтинговая таблица организаций'!AE85</f>
        <v>5</v>
      </c>
      <c r="AF96" s="11">
        <f>IF('Рейтинговая таблица организаций'!AE85&lt;1,0,(IF('Рейтинговая таблица организаций'!AE85&lt;5,20,100)))</f>
        <v>100</v>
      </c>
      <c r="AG96" s="11" t="s">
        <v>164</v>
      </c>
      <c r="AH96" s="11">
        <f>'Рейтинговая таблица организаций'!AF85</f>
        <v>11</v>
      </c>
      <c r="AI96" s="11">
        <f>'Рейтинговая таблица организаций'!AG85</f>
        <v>12</v>
      </c>
      <c r="AJ96" s="11" t="s">
        <v>165</v>
      </c>
      <c r="AK96" s="11">
        <f>'Рейтинговая таблица организаций'!AL85</f>
        <v>446</v>
      </c>
      <c r="AL96" s="11">
        <f>'Рейтинговая таблица организаций'!AM85</f>
        <v>460</v>
      </c>
      <c r="AM96" s="11" t="s">
        <v>166</v>
      </c>
      <c r="AN96" s="11">
        <f>'Рейтинговая таблица организаций'!AN85</f>
        <v>444</v>
      </c>
      <c r="AO96" s="11">
        <f>'Рейтинговая таблица организаций'!AO85</f>
        <v>460</v>
      </c>
      <c r="AP96" s="11" t="s">
        <v>167</v>
      </c>
      <c r="AQ96" s="11">
        <f>'Рейтинговая таблица организаций'!AP85</f>
        <v>332</v>
      </c>
      <c r="AR96" s="11">
        <f>'Рейтинговая таблица организаций'!AQ85</f>
        <v>342</v>
      </c>
      <c r="AS96" s="11" t="s">
        <v>168</v>
      </c>
      <c r="AT96" s="11">
        <f>'Рейтинговая таблица организаций'!AV85</f>
        <v>451</v>
      </c>
      <c r="AU96" s="11">
        <f>'Рейтинговая таблица организаций'!AW85</f>
        <v>460</v>
      </c>
      <c r="AV96" s="11" t="s">
        <v>169</v>
      </c>
      <c r="AW96" s="11">
        <f>'Рейтинговая таблица организаций'!AX85</f>
        <v>441</v>
      </c>
      <c r="AX96" s="11">
        <f>'Рейтинговая таблица организаций'!AY85</f>
        <v>460</v>
      </c>
      <c r="AY96" s="11" t="s">
        <v>170</v>
      </c>
      <c r="AZ96" s="11">
        <f>'Рейтинговая таблица организаций'!AZ85</f>
        <v>447</v>
      </c>
      <c r="BA96" s="11">
        <f>'Рейтинговая таблица организаций'!BA85</f>
        <v>460</v>
      </c>
    </row>
    <row r="97" spans="1:53" ht="15.75" x14ac:dyDescent="0.25">
      <c r="A97" s="8">
        <f>'бланки '!D88</f>
        <v>83</v>
      </c>
      <c r="B97" s="8" t="str">
        <f>'бланки '!C88</f>
        <v>ГБУ ДО «Республиканский хоккейный центр»</v>
      </c>
      <c r="C97" s="8">
        <f>Численность!D86</f>
        <v>280</v>
      </c>
      <c r="D97" s="8">
        <f>Численность!E86</f>
        <v>112</v>
      </c>
      <c r="E97" s="15">
        <f>Численность!F86</f>
        <v>0.4</v>
      </c>
      <c r="F97" s="9" t="s">
        <v>159</v>
      </c>
      <c r="G97" s="10">
        <f>'Рейтинговая таблица организаций'!D86</f>
        <v>11</v>
      </c>
      <c r="H97" s="10">
        <f>'Рейтинговая таблица организаций'!E86</f>
        <v>11</v>
      </c>
      <c r="I97" s="9" t="s">
        <v>160</v>
      </c>
      <c r="J97" s="10">
        <f>'Рейтинговая таблица организаций'!F86</f>
        <v>49</v>
      </c>
      <c r="K97" s="10">
        <f>'Рейтинговая таблица организаций'!G86</f>
        <v>49</v>
      </c>
      <c r="L97" s="11" t="str">
        <f>IF('Рейтинговая таблица организаций'!H86&lt;1,"Отсутствуют или не функционируют дистанционные способы взаимодействия",(IF('Рейтинговая таблица организаций'!H86&lt;4,"В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7" s="17">
        <f>'Рейтинговая таблица организаций'!H86</f>
        <v>4</v>
      </c>
      <c r="N97" s="11">
        <f>IF('Рейтинговая таблица организаций'!H86&lt;1,0,(IF('Рейтинговая таблица организаций'!H86&lt;4,30,100)))</f>
        <v>100</v>
      </c>
      <c r="O97" s="11" t="s">
        <v>161</v>
      </c>
      <c r="P97" s="11">
        <f>'Рейтинговая таблица организаций'!I86</f>
        <v>83</v>
      </c>
      <c r="Q97" s="11">
        <f>'Рейтинговая таблица организаций'!J86</f>
        <v>89</v>
      </c>
      <c r="R97" s="11" t="s">
        <v>162</v>
      </c>
      <c r="S97" s="11">
        <f>'Рейтинговая таблица организаций'!K86</f>
        <v>60</v>
      </c>
      <c r="T97" s="11">
        <f>'Рейтинговая таблица организаций'!L86</f>
        <v>63</v>
      </c>
      <c r="U97" s="11" t="str">
        <f>IF('Рейтинговая таблица организаций'!U86&lt;1,"Отсутствуют комфортные условия",(IF('Рейтинговая таблица организаций'!U86&lt;5,"Количество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7" s="17">
        <f>'Рейтинговая таблица организаций'!U86</f>
        <v>5</v>
      </c>
      <c r="W97" s="11">
        <f>IF('Рейтинговая таблица организаций'!U86&lt;1,0,(IF('Рейтинговая таблица организаций'!U86&lt;4,20,100)))</f>
        <v>100</v>
      </c>
      <c r="X97" s="11" t="s">
        <v>163</v>
      </c>
      <c r="Y97" s="11">
        <f>'Рейтинговая таблица организаций'!X86</f>
        <v>106</v>
      </c>
      <c r="Z97" s="11">
        <f>'Рейтинговая таблица организаций'!Y86</f>
        <v>112</v>
      </c>
      <c r="AA97" s="11" t="str">
        <f>IF('Рейтинговая таблица организаций'!AD86&lt;1,"Отсутствуют условия доступности для инвалидов",(IF('Рейтинговая таблица организаций'!AD86&lt;5,"Количество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7" s="16">
        <f>'Рейтинговая таблица организаций'!AD86</f>
        <v>2</v>
      </c>
      <c r="AC97" s="11">
        <f>IF('Рейтинговая таблица организаций'!AD86&lt;1,0,(IF('Рейтинговая таблица организаций'!AD86&lt;5,20,100)))</f>
        <v>20</v>
      </c>
      <c r="AD97" s="11" t="str">
        <f>IF('Рейтинговая таблица организаций'!AE86&lt;1,"Отсутствуют условия доступности, позволяющие инвалидам получать услуги наравне с другими",(IF('Рейтинговая таблица организаций'!AE86&lt;5,"Количество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97" s="17">
        <f>'Рейтинговая таблица организаций'!AE86</f>
        <v>5</v>
      </c>
      <c r="AF97" s="11">
        <f>IF('Рейтинговая таблица организаций'!AE86&lt;1,0,(IF('Рейтинговая таблица организаций'!AE86&lt;5,20,100)))</f>
        <v>100</v>
      </c>
      <c r="AG97" s="11" t="s">
        <v>164</v>
      </c>
      <c r="AH97" s="11">
        <f>'Рейтинговая таблица организаций'!AF86</f>
        <v>8</v>
      </c>
      <c r="AI97" s="11">
        <f>'Рейтинговая таблица организаций'!AG86</f>
        <v>8</v>
      </c>
      <c r="AJ97" s="11" t="s">
        <v>165</v>
      </c>
      <c r="AK97" s="11">
        <f>'Рейтинговая таблица организаций'!AL86</f>
        <v>111</v>
      </c>
      <c r="AL97" s="11">
        <f>'Рейтинговая таблица организаций'!AM86</f>
        <v>112</v>
      </c>
      <c r="AM97" s="11" t="s">
        <v>166</v>
      </c>
      <c r="AN97" s="11">
        <f>'Рейтинговая таблица организаций'!AN86</f>
        <v>109</v>
      </c>
      <c r="AO97" s="11">
        <f>'Рейтинговая таблица организаций'!AO86</f>
        <v>112</v>
      </c>
      <c r="AP97" s="11" t="s">
        <v>167</v>
      </c>
      <c r="AQ97" s="11">
        <f>'Рейтинговая таблица организаций'!AP86</f>
        <v>68</v>
      </c>
      <c r="AR97" s="11">
        <f>'Рейтинговая таблица организаций'!AQ86</f>
        <v>69</v>
      </c>
      <c r="AS97" s="11" t="s">
        <v>168</v>
      </c>
      <c r="AT97" s="11">
        <f>'Рейтинговая таблица организаций'!AV86</f>
        <v>110</v>
      </c>
      <c r="AU97" s="11">
        <f>'Рейтинговая таблица организаций'!AW86</f>
        <v>112</v>
      </c>
      <c r="AV97" s="11" t="s">
        <v>169</v>
      </c>
      <c r="AW97" s="11">
        <f>'Рейтинговая таблица организаций'!AX86</f>
        <v>108</v>
      </c>
      <c r="AX97" s="11">
        <f>'Рейтинговая таблица организаций'!AY86</f>
        <v>112</v>
      </c>
      <c r="AY97" s="11" t="s">
        <v>170</v>
      </c>
      <c r="AZ97" s="11">
        <f>'Рейтинговая таблица организаций'!AZ86</f>
        <v>110</v>
      </c>
      <c r="BA97" s="11">
        <f>'Рейтинговая таблица организаций'!BA86</f>
        <v>112</v>
      </c>
    </row>
    <row r="98" spans="1:53" ht="15.75" x14ac:dyDescent="0.25">
      <c r="A98" s="8">
        <f>'бланки '!D89</f>
        <v>84</v>
      </c>
      <c r="B98" s="8" t="str">
        <f>'бланки '!C89</f>
        <v>ГБУ ДО РСШ «Ангушт»</v>
      </c>
      <c r="C98" s="8">
        <f>Численность!D87</f>
        <v>155</v>
      </c>
      <c r="D98" s="8">
        <f>Численность!E87</f>
        <v>62</v>
      </c>
      <c r="E98" s="15">
        <f>Численность!F87</f>
        <v>0.4</v>
      </c>
      <c r="F98" s="9" t="s">
        <v>159</v>
      </c>
      <c r="G98" s="10">
        <f>'Рейтинговая таблица организаций'!D87</f>
        <v>11</v>
      </c>
      <c r="H98" s="10">
        <f>'Рейтинговая таблица организаций'!E87</f>
        <v>11</v>
      </c>
      <c r="I98" s="9" t="s">
        <v>160</v>
      </c>
      <c r="J98" s="10">
        <f>'Рейтинговая таблица организаций'!F87</f>
        <v>49</v>
      </c>
      <c r="K98" s="10">
        <f>'Рейтинговая таблица организаций'!G87</f>
        <v>49</v>
      </c>
      <c r="L98" s="11" t="str">
        <f>IF('Рейтинговая таблица организаций'!H87&lt;1,"Отсутствуют или не функционируют дистанционные способы взаимодействия",(IF('Рейтинговая таблица организаций'!H87&lt;4,"В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8" s="17">
        <f>'Рейтинговая таблица организаций'!H87</f>
        <v>4</v>
      </c>
      <c r="N98" s="11">
        <f>IF('Рейтинговая таблица организаций'!H87&lt;1,0,(IF('Рейтинговая таблица организаций'!H87&lt;4,30,100)))</f>
        <v>100</v>
      </c>
      <c r="O98" s="11" t="s">
        <v>161</v>
      </c>
      <c r="P98" s="11">
        <f>'Рейтинговая таблица организаций'!I87</f>
        <v>45</v>
      </c>
      <c r="Q98" s="11">
        <f>'Рейтинговая таблица организаций'!J87</f>
        <v>45</v>
      </c>
      <c r="R98" s="11" t="s">
        <v>162</v>
      </c>
      <c r="S98" s="11">
        <f>'Рейтинговая таблица организаций'!K87</f>
        <v>34</v>
      </c>
      <c r="T98" s="11">
        <f>'Рейтинговая таблица организаций'!L87</f>
        <v>34</v>
      </c>
      <c r="U98" s="11" t="str">
        <f>IF('Рейтинговая таблица организаций'!U87&lt;1,"Отсутствуют комфортные условия",(IF('Рейтинговая таблица организаций'!U87&lt;5,"Количество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8" s="17">
        <f>'Рейтинговая таблица организаций'!U87</f>
        <v>5</v>
      </c>
      <c r="W98" s="11">
        <f>IF('Рейтинговая таблица организаций'!U87&lt;1,0,(IF('Рейтинговая таблица организаций'!U87&lt;4,20,100)))</f>
        <v>100</v>
      </c>
      <c r="X98" s="11" t="s">
        <v>163</v>
      </c>
      <c r="Y98" s="11">
        <f>'Рейтинговая таблица организаций'!X87</f>
        <v>57</v>
      </c>
      <c r="Z98" s="11">
        <f>'Рейтинговая таблица организаций'!Y87</f>
        <v>62</v>
      </c>
      <c r="AA98" s="11" t="str">
        <f>IF('Рейтинговая таблица организаций'!AD87&lt;1,"Отсутствуют условия доступности для инвалидов",(IF('Рейтинговая таблица организаций'!AD87&lt;5,"Количество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8" s="16">
        <f>'Рейтинговая таблица организаций'!AD87</f>
        <v>1</v>
      </c>
      <c r="AC98" s="11">
        <f>IF('Рейтинговая таблица организаций'!AD87&lt;1,0,(IF('Рейтинговая таблица организаций'!AD87&lt;5,20,100)))</f>
        <v>20</v>
      </c>
      <c r="AD98" s="11" t="str">
        <f>IF('Рейтинговая таблица организаций'!AE87&lt;1,"Отсутствуют условия доступности, позволяющие инвалидам получать услуги наравне с другими",(IF('Рейтинговая таблица организаций'!AE87&lt;5,"Количество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98" s="17">
        <f>'Рейтинговая таблица организаций'!AE87</f>
        <v>5</v>
      </c>
      <c r="AF98" s="11">
        <f>IF('Рейтинговая таблица организаций'!AE87&lt;1,0,(IF('Рейтинговая таблица организаций'!AE87&lt;5,20,100)))</f>
        <v>100</v>
      </c>
      <c r="AG98" s="11" t="s">
        <v>164</v>
      </c>
      <c r="AH98" s="11">
        <f>'Рейтинговая таблица организаций'!AF87</f>
        <v>9</v>
      </c>
      <c r="AI98" s="11">
        <f>'Рейтинговая таблица организаций'!AG87</f>
        <v>10</v>
      </c>
      <c r="AJ98" s="11" t="s">
        <v>165</v>
      </c>
      <c r="AK98" s="11">
        <f>'Рейтинговая таблица организаций'!AL87</f>
        <v>61</v>
      </c>
      <c r="AL98" s="11">
        <f>'Рейтинговая таблица организаций'!AM87</f>
        <v>62</v>
      </c>
      <c r="AM98" s="11" t="s">
        <v>166</v>
      </c>
      <c r="AN98" s="11">
        <f>'Рейтинговая таблица организаций'!AN87</f>
        <v>62</v>
      </c>
      <c r="AO98" s="11">
        <f>'Рейтинговая таблица организаций'!AO87</f>
        <v>62</v>
      </c>
      <c r="AP98" s="11" t="s">
        <v>167</v>
      </c>
      <c r="AQ98" s="11">
        <f>'Рейтинговая таблица организаций'!AP87</f>
        <v>45</v>
      </c>
      <c r="AR98" s="11">
        <f>'Рейтинговая таблица организаций'!AQ87</f>
        <v>45</v>
      </c>
      <c r="AS98" s="11" t="s">
        <v>168</v>
      </c>
      <c r="AT98" s="11">
        <f>'Рейтинговая таблица организаций'!AV87</f>
        <v>61</v>
      </c>
      <c r="AU98" s="11">
        <f>'Рейтинговая таблица организаций'!AW87</f>
        <v>62</v>
      </c>
      <c r="AV98" s="11" t="s">
        <v>169</v>
      </c>
      <c r="AW98" s="11">
        <f>'Рейтинговая таблица организаций'!AX87</f>
        <v>62</v>
      </c>
      <c r="AX98" s="11">
        <f>'Рейтинговая таблица организаций'!AY87</f>
        <v>62</v>
      </c>
      <c r="AY98" s="11" t="s">
        <v>170</v>
      </c>
      <c r="AZ98" s="11">
        <f>'Рейтинговая таблица организаций'!AZ87</f>
        <v>59</v>
      </c>
      <c r="BA98" s="11">
        <f>'Рейтинговая таблица организаций'!BA87</f>
        <v>62</v>
      </c>
    </row>
    <row r="99" spans="1:53" ht="15.75" x14ac:dyDescent="0.25">
      <c r="A99" s="8">
        <f>'бланки '!D90</f>
        <v>85</v>
      </c>
      <c r="B99" s="8" t="str">
        <f>'бланки '!C90</f>
        <v>ГБУ ДО «СПОРТИВНАЯ ШКОЛА ОЛИМПИЙСКОГО РЕЗЕРВА ПО ВОЛЬНОЙ БОРЬБЕ «НАЗРАНЬ»</v>
      </c>
      <c r="C99" s="8">
        <f>Численность!D88</f>
        <v>426</v>
      </c>
      <c r="D99" s="8">
        <f>Численность!E88</f>
        <v>171</v>
      </c>
      <c r="E99" s="15">
        <f>Численность!F88</f>
        <v>0.40140845070422537</v>
      </c>
      <c r="F99" s="9" t="s">
        <v>159</v>
      </c>
      <c r="G99" s="10">
        <f>'Рейтинговая таблица организаций'!D88</f>
        <v>11</v>
      </c>
      <c r="H99" s="10">
        <f>'Рейтинговая таблица организаций'!E88</f>
        <v>11</v>
      </c>
      <c r="I99" s="9" t="s">
        <v>160</v>
      </c>
      <c r="J99" s="10">
        <f>'Рейтинговая таблица организаций'!F88</f>
        <v>49</v>
      </c>
      <c r="K99" s="10">
        <f>'Рейтинговая таблица организаций'!G88</f>
        <v>49</v>
      </c>
      <c r="L99" s="11" t="str">
        <f>IF('Рейтинговая таблица организаций'!H88&lt;1,"Отсутствуют или не функционируют дистанционные способы взаимодействия",(IF('Рейтинговая таблица организаций'!H88&lt;4,"В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99" s="17">
        <f>'Рейтинговая таблица организаций'!H88</f>
        <v>4</v>
      </c>
      <c r="N99" s="11">
        <f>IF('Рейтинговая таблица организаций'!H88&lt;1,0,(IF('Рейтинговая таблица организаций'!H88&lt;4,30,100)))</f>
        <v>100</v>
      </c>
      <c r="O99" s="11" t="s">
        <v>161</v>
      </c>
      <c r="P99" s="11">
        <f>'Рейтинговая таблица организаций'!I88</f>
        <v>104</v>
      </c>
      <c r="Q99" s="11">
        <f>'Рейтинговая таблица организаций'!J88</f>
        <v>104</v>
      </c>
      <c r="R99" s="11" t="s">
        <v>162</v>
      </c>
      <c r="S99" s="11">
        <f>'Рейтинговая таблица организаций'!K88</f>
        <v>69</v>
      </c>
      <c r="T99" s="11">
        <f>'Рейтинговая таблица организаций'!L88</f>
        <v>70</v>
      </c>
      <c r="U99" s="11" t="str">
        <f>IF('Рейтинговая таблица организаций'!U88&lt;1,"Отсутствуют комфортные условия",(IF('Рейтинговая таблица организаций'!U88&lt;5,"Количество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99" s="17">
        <f>'Рейтинговая таблица организаций'!U88</f>
        <v>5</v>
      </c>
      <c r="W99" s="11">
        <f>IF('Рейтинговая таблица организаций'!U88&lt;1,0,(IF('Рейтинговая таблица организаций'!U88&lt;4,20,100)))</f>
        <v>100</v>
      </c>
      <c r="X99" s="11" t="s">
        <v>163</v>
      </c>
      <c r="Y99" s="11">
        <f>'Рейтинговая таблица организаций'!X88</f>
        <v>158</v>
      </c>
      <c r="Z99" s="11">
        <f>'Рейтинговая таблица организаций'!Y88</f>
        <v>171</v>
      </c>
      <c r="AA99" s="11" t="str">
        <f>IF('Рейтинговая таблица организаций'!AD88&lt;1,"Отсутствуют условия доступности для инвалидов",(IF('Рейтинговая таблица организаций'!AD88&lt;5,"Количество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99" s="16">
        <f>'Рейтинговая таблица организаций'!AD88</f>
        <v>3</v>
      </c>
      <c r="AC99" s="11">
        <f>IF('Рейтинговая таблица организаций'!AD88&lt;1,0,(IF('Рейтинговая таблица организаций'!AD88&lt;5,20,100)))</f>
        <v>20</v>
      </c>
      <c r="AD99" s="11" t="str">
        <f>IF('Рейтинговая таблица организаций'!AE88&lt;1,"Отсутствуют условия доступности, позволяющие инвалидам получать услуги наравне с другими",(IF('Рейтинговая таблица организаций'!AE88&lt;5,"Количество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99" s="17">
        <f>'Рейтинговая таблица организаций'!AE88</f>
        <v>5</v>
      </c>
      <c r="AF99" s="11">
        <f>IF('Рейтинговая таблица организаций'!AE88&lt;1,0,(IF('Рейтинговая таблица организаций'!AE88&lt;5,20,100)))</f>
        <v>100</v>
      </c>
      <c r="AG99" s="11" t="s">
        <v>164</v>
      </c>
      <c r="AH99" s="11">
        <f>'Рейтинговая таблица организаций'!AF88</f>
        <v>9</v>
      </c>
      <c r="AI99" s="11">
        <f>'Рейтинговая таблица организаций'!AG88</f>
        <v>10</v>
      </c>
      <c r="AJ99" s="11" t="s">
        <v>165</v>
      </c>
      <c r="AK99" s="11">
        <f>'Рейтинговая таблица организаций'!AL88</f>
        <v>170</v>
      </c>
      <c r="AL99" s="11">
        <f>'Рейтинговая таблица организаций'!AM88</f>
        <v>171</v>
      </c>
      <c r="AM99" s="11" t="s">
        <v>166</v>
      </c>
      <c r="AN99" s="11">
        <f>'Рейтинговая таблица организаций'!AN88</f>
        <v>169</v>
      </c>
      <c r="AO99" s="11">
        <f>'Рейтинговая таблица организаций'!AO88</f>
        <v>171</v>
      </c>
      <c r="AP99" s="11" t="s">
        <v>167</v>
      </c>
      <c r="AQ99" s="11">
        <f>'Рейтинговая таблица организаций'!AP88</f>
        <v>94</v>
      </c>
      <c r="AR99" s="11">
        <f>'Рейтинговая таблица организаций'!AQ88</f>
        <v>94</v>
      </c>
      <c r="AS99" s="11" t="s">
        <v>168</v>
      </c>
      <c r="AT99" s="11">
        <f>'Рейтинговая таблица организаций'!AV88</f>
        <v>169</v>
      </c>
      <c r="AU99" s="11">
        <f>'Рейтинговая таблица организаций'!AW88</f>
        <v>171</v>
      </c>
      <c r="AV99" s="11" t="s">
        <v>169</v>
      </c>
      <c r="AW99" s="11">
        <f>'Рейтинговая таблица организаций'!AX88</f>
        <v>162</v>
      </c>
      <c r="AX99" s="11">
        <f>'Рейтинговая таблица организаций'!AY88</f>
        <v>171</v>
      </c>
      <c r="AY99" s="11" t="s">
        <v>170</v>
      </c>
      <c r="AZ99" s="11">
        <f>'Рейтинговая таблица организаций'!AZ88</f>
        <v>168</v>
      </c>
      <c r="BA99" s="11">
        <f>'Рейтинговая таблица организаций'!BA88</f>
        <v>171</v>
      </c>
    </row>
    <row r="100" spans="1:53" ht="15.75" x14ac:dyDescent="0.25">
      <c r="A100" s="8">
        <f>'бланки '!D91</f>
        <v>86</v>
      </c>
      <c r="B100" s="8" t="str">
        <f>'бланки '!C91</f>
        <v>ГБУ ДО «ДЕТСКО-ЮНОШЕСКАЯ СПОРТИВНАЯ ШКОЛА «ТРОИЦКАЯ»</v>
      </c>
      <c r="C100" s="8">
        <f>Численность!D89</f>
        <v>593</v>
      </c>
      <c r="D100" s="8">
        <f>Численность!E89</f>
        <v>238</v>
      </c>
      <c r="E100" s="15">
        <f>Численность!F89</f>
        <v>0.40134907251264756</v>
      </c>
      <c r="F100" s="9" t="s">
        <v>159</v>
      </c>
      <c r="G100" s="10">
        <f>'Рейтинговая таблица организаций'!D89</f>
        <v>11</v>
      </c>
      <c r="H100" s="10">
        <f>'Рейтинговая таблица организаций'!E89</f>
        <v>11</v>
      </c>
      <c r="I100" s="9" t="s">
        <v>160</v>
      </c>
      <c r="J100" s="10">
        <f>'Рейтинговая таблица организаций'!F89</f>
        <v>49</v>
      </c>
      <c r="K100" s="10">
        <f>'Рейтинговая таблица организаций'!G89</f>
        <v>49</v>
      </c>
      <c r="L100" s="11" t="str">
        <f>IF('Рейтинговая таблица организаций'!H89&lt;1,"Отсутствуют или не функционируют дистанционные способы взаимодействия",(IF('Рейтинговая таблица организаций'!H89&lt;4,"В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0" s="17">
        <f>'Рейтинговая таблица организаций'!H89</f>
        <v>4</v>
      </c>
      <c r="N100" s="11">
        <f>IF('Рейтинговая таблица организаций'!H89&lt;1,0,(IF('Рейтинговая таблица организаций'!H89&lt;4,30,100)))</f>
        <v>100</v>
      </c>
      <c r="O100" s="11" t="s">
        <v>161</v>
      </c>
      <c r="P100" s="11">
        <f>'Рейтинговая таблица организаций'!I89</f>
        <v>167</v>
      </c>
      <c r="Q100" s="11">
        <f>'Рейтинговая таблица организаций'!J89</f>
        <v>170</v>
      </c>
      <c r="R100" s="11" t="s">
        <v>162</v>
      </c>
      <c r="S100" s="11">
        <f>'Рейтинговая таблица организаций'!K89</f>
        <v>139</v>
      </c>
      <c r="T100" s="11">
        <f>'Рейтинговая таблица организаций'!L89</f>
        <v>143</v>
      </c>
      <c r="U100" s="11" t="str">
        <f>IF('Рейтинговая таблица организаций'!U89&lt;1,"Отсутствуют комфортные условия",(IF('Рейтинговая таблица организаций'!U89&lt;5,"Количество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0" s="17">
        <f>'Рейтинговая таблица организаций'!U89</f>
        <v>5</v>
      </c>
      <c r="W100" s="11">
        <f>IF('Рейтинговая таблица организаций'!U89&lt;1,0,(IF('Рейтинговая таблица организаций'!U89&lt;4,20,100)))</f>
        <v>100</v>
      </c>
      <c r="X100" s="11" t="s">
        <v>163</v>
      </c>
      <c r="Y100" s="11">
        <f>'Рейтинговая таблица организаций'!X89</f>
        <v>227</v>
      </c>
      <c r="Z100" s="11">
        <f>'Рейтинговая таблица организаций'!Y89</f>
        <v>238</v>
      </c>
      <c r="AA100" s="11" t="str">
        <f>IF('Рейтинговая таблица организаций'!AD89&lt;1,"Отсутствуют условия доступности для инвалидов",(IF('Рейтинговая таблица организаций'!AD89&lt;5,"Количество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0" s="16">
        <f>'Рейтинговая таблица организаций'!AD89</f>
        <v>4</v>
      </c>
      <c r="AC100" s="11">
        <f>IF('Рейтинговая таблица организаций'!AD89&lt;1,0,(IF('Рейтинговая таблица организаций'!AD89&lt;5,20,100)))</f>
        <v>20</v>
      </c>
      <c r="AD100" s="11" t="str">
        <f>IF('Рейтинговая таблица организаций'!AE89&lt;1,"Отсутствуют условия доступности, позволяющие инвалидам получать услуги наравне с другими",(IF('Рейтинговая таблица организаций'!AE89&lt;5,"Количество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0" s="17">
        <f>'Рейтинговая таблица организаций'!AE89</f>
        <v>5</v>
      </c>
      <c r="AF100" s="11">
        <f>IF('Рейтинговая таблица организаций'!AE89&lt;1,0,(IF('Рейтинговая таблица организаций'!AE89&lt;5,20,100)))</f>
        <v>100</v>
      </c>
      <c r="AG100" s="11" t="s">
        <v>164</v>
      </c>
      <c r="AH100" s="11">
        <f>'Рейтинговая таблица организаций'!AF89</f>
        <v>2</v>
      </c>
      <c r="AI100" s="11">
        <f>'Рейтинговая таблица организаций'!AG89</f>
        <v>2</v>
      </c>
      <c r="AJ100" s="11" t="s">
        <v>165</v>
      </c>
      <c r="AK100" s="11">
        <f>'Рейтинговая таблица организаций'!AL89</f>
        <v>236</v>
      </c>
      <c r="AL100" s="11">
        <f>'Рейтинговая таблица организаций'!AM89</f>
        <v>238</v>
      </c>
      <c r="AM100" s="11" t="s">
        <v>166</v>
      </c>
      <c r="AN100" s="11">
        <f>'Рейтинговая таблица организаций'!AN89</f>
        <v>236</v>
      </c>
      <c r="AO100" s="11">
        <f>'Рейтинговая таблица организаций'!AO89</f>
        <v>238</v>
      </c>
      <c r="AP100" s="11" t="s">
        <v>167</v>
      </c>
      <c r="AQ100" s="11">
        <f>'Рейтинговая таблица организаций'!AP89</f>
        <v>155</v>
      </c>
      <c r="AR100" s="11">
        <f>'Рейтинговая таблица организаций'!AQ89</f>
        <v>158</v>
      </c>
      <c r="AS100" s="11" t="s">
        <v>168</v>
      </c>
      <c r="AT100" s="11">
        <f>'Рейтинговая таблица организаций'!AV89</f>
        <v>237</v>
      </c>
      <c r="AU100" s="11">
        <f>'Рейтинговая таблица организаций'!AW89</f>
        <v>238</v>
      </c>
      <c r="AV100" s="11" t="s">
        <v>169</v>
      </c>
      <c r="AW100" s="11">
        <f>'Рейтинговая таблица организаций'!AX89</f>
        <v>230</v>
      </c>
      <c r="AX100" s="11">
        <f>'Рейтинговая таблица организаций'!AY89</f>
        <v>238</v>
      </c>
      <c r="AY100" s="11" t="s">
        <v>170</v>
      </c>
      <c r="AZ100" s="11">
        <f>'Рейтинговая таблица организаций'!AZ89</f>
        <v>234</v>
      </c>
      <c r="BA100" s="11">
        <f>'Рейтинговая таблица организаций'!BA89</f>
        <v>238</v>
      </c>
    </row>
    <row r="101" spans="1:53" ht="15.75" x14ac:dyDescent="0.25">
      <c r="A101" s="8">
        <f>'бланки '!D92</f>
        <v>87</v>
      </c>
      <c r="B101" s="8" t="str">
        <f>'бланки '!C92</f>
        <v>ГБУ ДО «РСШОР по тхэквондо»</v>
      </c>
      <c r="C101" s="8">
        <f>Численность!D90</f>
        <v>611</v>
      </c>
      <c r="D101" s="8">
        <f>Численность!E90</f>
        <v>245</v>
      </c>
      <c r="E101" s="15">
        <f>Численность!F90</f>
        <v>0.40098199672667756</v>
      </c>
      <c r="F101" s="9" t="s">
        <v>159</v>
      </c>
      <c r="G101" s="10">
        <f>'Рейтинговая таблица организаций'!D90</f>
        <v>11</v>
      </c>
      <c r="H101" s="10">
        <f>'Рейтинговая таблица организаций'!E90</f>
        <v>11</v>
      </c>
      <c r="I101" s="9" t="s">
        <v>160</v>
      </c>
      <c r="J101" s="10">
        <f>'Рейтинговая таблица организаций'!F90</f>
        <v>49</v>
      </c>
      <c r="K101" s="10">
        <f>'Рейтинговая таблица организаций'!G90</f>
        <v>49</v>
      </c>
      <c r="L101" s="11" t="str">
        <f>IF('Рейтинговая таблица организаций'!H90&lt;1,"Отсутствуют или не функционируют дистанционные способы взаимодействия",(IF('Рейтинговая таблица организаций'!H90&lt;4,"В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1" s="17">
        <f>'Рейтинговая таблица организаций'!H90</f>
        <v>4</v>
      </c>
      <c r="N101" s="11">
        <f>IF('Рейтинговая таблица организаций'!H90&lt;1,0,(IF('Рейтинговая таблица организаций'!H90&lt;4,30,100)))</f>
        <v>100</v>
      </c>
      <c r="O101" s="11" t="s">
        <v>161</v>
      </c>
      <c r="P101" s="11">
        <f>'Рейтинговая таблица организаций'!I90</f>
        <v>197</v>
      </c>
      <c r="Q101" s="11">
        <f>'Рейтинговая таблица организаций'!J90</f>
        <v>199</v>
      </c>
      <c r="R101" s="11" t="s">
        <v>162</v>
      </c>
      <c r="S101" s="11">
        <f>'Рейтинговая таблица организаций'!K90</f>
        <v>168</v>
      </c>
      <c r="T101" s="11">
        <f>'Рейтинговая таблица организаций'!L90</f>
        <v>173</v>
      </c>
      <c r="U101" s="11" t="str">
        <f>IF('Рейтинговая таблица организаций'!U90&lt;1,"Отсутствуют комфортные условия",(IF('Рейтинговая таблица организаций'!U90&lt;5,"Количество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1" s="17">
        <f>'Рейтинговая таблица организаций'!U90</f>
        <v>5</v>
      </c>
      <c r="W101" s="11">
        <f>IF('Рейтинговая таблица организаций'!U90&lt;1,0,(IF('Рейтинговая таблица организаций'!U90&lt;4,20,100)))</f>
        <v>100</v>
      </c>
      <c r="X101" s="11" t="s">
        <v>163</v>
      </c>
      <c r="Y101" s="11">
        <f>'Рейтинговая таблица организаций'!X90</f>
        <v>241</v>
      </c>
      <c r="Z101" s="11">
        <f>'Рейтинговая таблица организаций'!Y90</f>
        <v>245</v>
      </c>
      <c r="AA101" s="11" t="str">
        <f>IF('Рейтинговая таблица организаций'!AD90&lt;1,"Отсутствуют условия доступности для инвалидов",(IF('Рейтинговая таблица организаций'!AD90&lt;5,"Количество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1" s="16">
        <f>'Рейтинговая таблица организаций'!AD90</f>
        <v>2</v>
      </c>
      <c r="AC101" s="11">
        <f>IF('Рейтинговая таблица организаций'!AD90&lt;1,0,(IF('Рейтинговая таблица организаций'!AD90&lt;5,20,100)))</f>
        <v>20</v>
      </c>
      <c r="AD101" s="11" t="str">
        <f>IF('Рейтинговая таблица организаций'!AE90&lt;1,"Отсутствуют условия доступности, позволяющие инвалидам получать услуги наравне с другими",(IF('Рейтинговая таблица организаций'!AE90&lt;5,"Количество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1" s="17">
        <f>'Рейтинговая таблица организаций'!AE90</f>
        <v>5</v>
      </c>
      <c r="AF101" s="11">
        <f>IF('Рейтинговая таблица организаций'!AE90&lt;1,0,(IF('Рейтинговая таблица организаций'!AE90&lt;5,20,100)))</f>
        <v>100</v>
      </c>
      <c r="AG101" s="11" t="s">
        <v>164</v>
      </c>
      <c r="AH101" s="11">
        <f>'Рейтинговая таблица организаций'!AF90</f>
        <v>24</v>
      </c>
      <c r="AI101" s="11">
        <f>'Рейтинговая таблица организаций'!AG90</f>
        <v>25</v>
      </c>
      <c r="AJ101" s="11" t="s">
        <v>165</v>
      </c>
      <c r="AK101" s="11">
        <f>'Рейтинговая таблица организаций'!AL90</f>
        <v>244</v>
      </c>
      <c r="AL101" s="11">
        <f>'Рейтинговая таблица организаций'!AM90</f>
        <v>245</v>
      </c>
      <c r="AM101" s="11" t="s">
        <v>166</v>
      </c>
      <c r="AN101" s="11">
        <f>'Рейтинговая таблица организаций'!AN90</f>
        <v>243</v>
      </c>
      <c r="AO101" s="11">
        <f>'Рейтинговая таблица организаций'!AO90</f>
        <v>245</v>
      </c>
      <c r="AP101" s="11" t="s">
        <v>167</v>
      </c>
      <c r="AQ101" s="11">
        <f>'Рейтинговая таблица организаций'!AP90</f>
        <v>177</v>
      </c>
      <c r="AR101" s="11">
        <f>'Рейтинговая таблица организаций'!AQ90</f>
        <v>177</v>
      </c>
      <c r="AS101" s="11" t="s">
        <v>168</v>
      </c>
      <c r="AT101" s="11">
        <f>'Рейтинговая таблица организаций'!AV90</f>
        <v>244</v>
      </c>
      <c r="AU101" s="11">
        <f>'Рейтинговая таблица организаций'!AW90</f>
        <v>245</v>
      </c>
      <c r="AV101" s="11" t="s">
        <v>169</v>
      </c>
      <c r="AW101" s="11">
        <f>'Рейтинговая таблица организаций'!AX90</f>
        <v>243</v>
      </c>
      <c r="AX101" s="11">
        <f>'Рейтинговая таблица организаций'!AY90</f>
        <v>245</v>
      </c>
      <c r="AY101" s="11" t="s">
        <v>170</v>
      </c>
      <c r="AZ101" s="11">
        <f>'Рейтинговая таблица организаций'!AZ90</f>
        <v>244</v>
      </c>
      <c r="BA101" s="11">
        <f>'Рейтинговая таблица организаций'!BA90</f>
        <v>245</v>
      </c>
    </row>
    <row r="102" spans="1:53" ht="15.75" x14ac:dyDescent="0.25">
      <c r="A102" s="8">
        <f>'бланки '!D93</f>
        <v>88</v>
      </c>
      <c r="B102" s="8" t="str">
        <f>'бланки '!C93</f>
        <v>ГБУ ДО»РЕСПУБЛИКАНСКАЯ СПОРТИВНАЯ ШКОЛА ОЛИМПИЙСКОГО РЕЗЕРВА ПО БОКСУ»</v>
      </c>
      <c r="C102" s="8">
        <f>Численность!D91</f>
        <v>1002</v>
      </c>
      <c r="D102" s="8">
        <f>Численность!E91</f>
        <v>401</v>
      </c>
      <c r="E102" s="15">
        <f>Численность!F91</f>
        <v>0.40019960079840322</v>
      </c>
      <c r="F102" s="9" t="s">
        <v>159</v>
      </c>
      <c r="G102" s="10">
        <f>'Рейтинговая таблица организаций'!D91</f>
        <v>11</v>
      </c>
      <c r="H102" s="10">
        <f>'Рейтинговая таблица организаций'!E91</f>
        <v>11</v>
      </c>
      <c r="I102" s="9" t="s">
        <v>160</v>
      </c>
      <c r="J102" s="10">
        <f>'Рейтинговая таблица организаций'!F91</f>
        <v>49</v>
      </c>
      <c r="K102" s="10">
        <f>'Рейтинговая таблица организаций'!G91</f>
        <v>49</v>
      </c>
      <c r="L102" s="11" t="str">
        <f>IF('Рейтинговая таблица организаций'!H91&lt;1,"Отсутствуют или не функционируют дистанционные способы взаимодействия",(IF('Рейтинговая таблица организаций'!H91&lt;4,"В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2" s="17">
        <f>'Рейтинговая таблица организаций'!H91</f>
        <v>4</v>
      </c>
      <c r="N102" s="11">
        <f>IF('Рейтинговая таблица организаций'!H91&lt;1,0,(IF('Рейтинговая таблица организаций'!H91&lt;4,30,100)))</f>
        <v>100</v>
      </c>
      <c r="O102" s="11" t="s">
        <v>161</v>
      </c>
      <c r="P102" s="11">
        <f>'Рейтинговая таблица организаций'!I91</f>
        <v>336</v>
      </c>
      <c r="Q102" s="11">
        <f>'Рейтинговая таблица организаций'!J91</f>
        <v>346</v>
      </c>
      <c r="R102" s="11" t="s">
        <v>162</v>
      </c>
      <c r="S102" s="11">
        <f>'Рейтинговая таблица организаций'!K91</f>
        <v>319</v>
      </c>
      <c r="T102" s="11">
        <f>'Рейтинговая таблица организаций'!L91</f>
        <v>328</v>
      </c>
      <c r="U102" s="11" t="str">
        <f>IF('Рейтинговая таблица организаций'!U91&lt;1,"Отсутствуют комфортные условия",(IF('Рейтинговая таблица организаций'!U91&lt;5,"Количество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2" s="17">
        <f>'Рейтинговая таблица организаций'!U91</f>
        <v>5</v>
      </c>
      <c r="W102" s="11">
        <f>IF('Рейтинговая таблица организаций'!U91&lt;1,0,(IF('Рейтинговая таблица организаций'!U91&lt;4,20,100)))</f>
        <v>100</v>
      </c>
      <c r="X102" s="11" t="s">
        <v>163</v>
      </c>
      <c r="Y102" s="11">
        <f>'Рейтинговая таблица организаций'!X91</f>
        <v>386</v>
      </c>
      <c r="Z102" s="11">
        <f>'Рейтинговая таблица организаций'!Y91</f>
        <v>401</v>
      </c>
      <c r="AA102" s="11" t="str">
        <f>IF('Рейтинговая таблица организаций'!AD91&lt;1,"Отсутствуют условия доступности для инвалидов",(IF('Рейтинговая таблица организаций'!AD91&lt;5,"Количество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2" s="16">
        <f>'Рейтинговая таблица организаций'!AD91</f>
        <v>3</v>
      </c>
      <c r="AC102" s="11">
        <f>IF('Рейтинговая таблица организаций'!AD91&lt;1,0,(IF('Рейтинговая таблица организаций'!AD91&lt;5,20,100)))</f>
        <v>20</v>
      </c>
      <c r="AD102" s="11" t="str">
        <f>IF('Рейтинговая таблица организаций'!AE91&lt;1,"Отсутствуют условия доступности, позволяющие инвалидам получать услуги наравне с другими",(IF('Рейтинговая таблица организаций'!AE91&lt;5,"Количество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2" s="17">
        <f>'Рейтинговая таблица организаций'!AE91</f>
        <v>5</v>
      </c>
      <c r="AF102" s="11">
        <f>IF('Рейтинговая таблица организаций'!AE91&lt;1,0,(IF('Рейтинговая таблица организаций'!AE91&lt;5,20,100)))</f>
        <v>100</v>
      </c>
      <c r="AG102" s="11" t="s">
        <v>164</v>
      </c>
      <c r="AH102" s="11">
        <f>'Рейтинговая таблица организаций'!AF91</f>
        <v>23</v>
      </c>
      <c r="AI102" s="11">
        <f>'Рейтинговая таблица организаций'!AG91</f>
        <v>23</v>
      </c>
      <c r="AJ102" s="11" t="s">
        <v>165</v>
      </c>
      <c r="AK102" s="11">
        <f>'Рейтинговая таблица организаций'!AL91</f>
        <v>399</v>
      </c>
      <c r="AL102" s="11">
        <f>'Рейтинговая таблица организаций'!AM91</f>
        <v>401</v>
      </c>
      <c r="AM102" s="11" t="s">
        <v>166</v>
      </c>
      <c r="AN102" s="11">
        <f>'Рейтинговая таблица организаций'!AN91</f>
        <v>391</v>
      </c>
      <c r="AO102" s="11">
        <f>'Рейтинговая таблица организаций'!AO91</f>
        <v>401</v>
      </c>
      <c r="AP102" s="11" t="s">
        <v>167</v>
      </c>
      <c r="AQ102" s="11">
        <f>'Рейтинговая таблица организаций'!AP91</f>
        <v>316</v>
      </c>
      <c r="AR102" s="11">
        <f>'Рейтинговая таблица организаций'!AQ91</f>
        <v>319</v>
      </c>
      <c r="AS102" s="11" t="s">
        <v>168</v>
      </c>
      <c r="AT102" s="11">
        <f>'Рейтинговая таблица организаций'!AV91</f>
        <v>397</v>
      </c>
      <c r="AU102" s="11">
        <f>'Рейтинговая таблица организаций'!AW91</f>
        <v>401</v>
      </c>
      <c r="AV102" s="11" t="s">
        <v>169</v>
      </c>
      <c r="AW102" s="11">
        <f>'Рейтинговая таблица организаций'!AX91</f>
        <v>382</v>
      </c>
      <c r="AX102" s="11">
        <f>'Рейтинговая таблица организаций'!AY91</f>
        <v>401</v>
      </c>
      <c r="AY102" s="11" t="s">
        <v>170</v>
      </c>
      <c r="AZ102" s="11">
        <f>'Рейтинговая таблица организаций'!AZ91</f>
        <v>396</v>
      </c>
      <c r="BA102" s="11">
        <f>'Рейтинговая таблица организаций'!BA91</f>
        <v>401</v>
      </c>
    </row>
    <row r="103" spans="1:53" ht="15.75" x14ac:dyDescent="0.25">
      <c r="A103" s="8">
        <f>'бланки '!D94</f>
        <v>89</v>
      </c>
      <c r="B103" s="8" t="str">
        <f>'бланки '!C94</f>
        <v>ГБУДО «РСШОР по дзюдо»</v>
      </c>
      <c r="C103" s="8">
        <f>Численность!D92</f>
        <v>550</v>
      </c>
      <c r="D103" s="8">
        <f>Численность!E92</f>
        <v>220</v>
      </c>
      <c r="E103" s="15">
        <f>Численность!F92</f>
        <v>0.4</v>
      </c>
      <c r="F103" s="9" t="s">
        <v>159</v>
      </c>
      <c r="G103" s="10">
        <f>'Рейтинговая таблица организаций'!D92</f>
        <v>11</v>
      </c>
      <c r="H103" s="10">
        <f>'Рейтинговая таблица организаций'!E92</f>
        <v>11</v>
      </c>
      <c r="I103" s="9" t="s">
        <v>160</v>
      </c>
      <c r="J103" s="10">
        <f>'Рейтинговая таблица организаций'!F92</f>
        <v>49</v>
      </c>
      <c r="K103" s="10">
        <f>'Рейтинговая таблица организаций'!G92</f>
        <v>49</v>
      </c>
      <c r="L103" s="11" t="str">
        <f>IF('Рейтинговая таблица организаций'!H92&lt;1,"Отсутствуют или не функционируют дистанционные способы взаимодействия",(IF('Рейтинговая таблица организаций'!H92&lt;4,"В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3" s="17">
        <f>'Рейтинговая таблица организаций'!H92</f>
        <v>4</v>
      </c>
      <c r="N103" s="11">
        <f>IF('Рейтинговая таблица организаций'!H92&lt;1,0,(IF('Рейтинговая таблица организаций'!H92&lt;4,30,100)))</f>
        <v>100</v>
      </c>
      <c r="O103" s="11" t="s">
        <v>161</v>
      </c>
      <c r="P103" s="11">
        <f>'Рейтинговая таблица организаций'!I92</f>
        <v>180</v>
      </c>
      <c r="Q103" s="11">
        <f>'Рейтинговая таблица организаций'!J92</f>
        <v>182</v>
      </c>
      <c r="R103" s="11" t="s">
        <v>162</v>
      </c>
      <c r="S103" s="11">
        <f>'Рейтинговая таблица организаций'!K92</f>
        <v>183</v>
      </c>
      <c r="T103" s="11">
        <f>'Рейтинговая таблица организаций'!L92</f>
        <v>188</v>
      </c>
      <c r="U103" s="11" t="str">
        <f>IF('Рейтинговая таблица организаций'!U92&lt;1,"Отсутствуют комфортные условия",(IF('Рейтинговая таблица организаций'!U92&lt;5,"Количество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3" s="17">
        <f>'Рейтинговая таблица организаций'!U92</f>
        <v>5</v>
      </c>
      <c r="W103" s="11">
        <f>IF('Рейтинговая таблица организаций'!U92&lt;1,0,(IF('Рейтинговая таблица организаций'!U92&lt;4,20,100)))</f>
        <v>100</v>
      </c>
      <c r="X103" s="11" t="s">
        <v>163</v>
      </c>
      <c r="Y103" s="11">
        <f>'Рейтинговая таблица организаций'!X92</f>
        <v>214</v>
      </c>
      <c r="Z103" s="11">
        <f>'Рейтинговая таблица организаций'!Y92</f>
        <v>220</v>
      </c>
      <c r="AA103" s="11" t="str">
        <f>IF('Рейтинговая таблица организаций'!AD92&lt;1,"Отсутствуют условия доступности для инвалидов",(IF('Рейтинговая таблица организаций'!AD92&lt;5,"Количество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3" s="16">
        <f>'Рейтинговая таблица организаций'!AD92</f>
        <v>4</v>
      </c>
      <c r="AC103" s="11">
        <f>IF('Рейтинговая таблица организаций'!AD92&lt;1,0,(IF('Рейтинговая таблица организаций'!AD92&lt;5,20,100)))</f>
        <v>20</v>
      </c>
      <c r="AD103" s="11" t="str">
        <f>IF('Рейтинговая таблица организаций'!AE92&lt;1,"Отсутствуют условия доступности, позволяющие инвалидам получать услуги наравне с другими",(IF('Рейтинговая таблица организаций'!AE92&lt;5,"Количество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3" s="17">
        <f>'Рейтинговая таблица организаций'!AE92</f>
        <v>5</v>
      </c>
      <c r="AF103" s="11">
        <f>IF('Рейтинговая таблица организаций'!AE92&lt;1,0,(IF('Рейтинговая таблица организаций'!AE92&lt;5,20,100)))</f>
        <v>100</v>
      </c>
      <c r="AG103" s="11" t="s">
        <v>164</v>
      </c>
      <c r="AH103" s="11">
        <f>'Рейтинговая таблица организаций'!AF92</f>
        <v>6</v>
      </c>
      <c r="AI103" s="11">
        <f>'Рейтинговая таблица организаций'!AG92</f>
        <v>6</v>
      </c>
      <c r="AJ103" s="11" t="s">
        <v>165</v>
      </c>
      <c r="AK103" s="11">
        <f>'Рейтинговая таблица организаций'!AL92</f>
        <v>218</v>
      </c>
      <c r="AL103" s="11">
        <f>'Рейтинговая таблица организаций'!AM92</f>
        <v>220</v>
      </c>
      <c r="AM103" s="11" t="s">
        <v>166</v>
      </c>
      <c r="AN103" s="11">
        <f>'Рейтинговая таблица организаций'!AN92</f>
        <v>216</v>
      </c>
      <c r="AO103" s="11">
        <f>'Рейтинговая таблица организаций'!AO92</f>
        <v>220</v>
      </c>
      <c r="AP103" s="11" t="s">
        <v>167</v>
      </c>
      <c r="AQ103" s="11">
        <f>'Рейтинговая таблица организаций'!AP92</f>
        <v>171</v>
      </c>
      <c r="AR103" s="11">
        <f>'Рейтинговая таблица организаций'!AQ92</f>
        <v>172</v>
      </c>
      <c r="AS103" s="11" t="s">
        <v>168</v>
      </c>
      <c r="AT103" s="11">
        <f>'Рейтинговая таблица организаций'!AV92</f>
        <v>220</v>
      </c>
      <c r="AU103" s="11">
        <f>'Рейтинговая таблица организаций'!AW92</f>
        <v>220</v>
      </c>
      <c r="AV103" s="11" t="s">
        <v>169</v>
      </c>
      <c r="AW103" s="11">
        <f>'Рейтинговая таблица организаций'!AX92</f>
        <v>198</v>
      </c>
      <c r="AX103" s="11">
        <f>'Рейтинговая таблица организаций'!AY92</f>
        <v>220</v>
      </c>
      <c r="AY103" s="11" t="s">
        <v>170</v>
      </c>
      <c r="AZ103" s="11">
        <f>'Рейтинговая таблица организаций'!AZ92</f>
        <v>218</v>
      </c>
      <c r="BA103" s="11">
        <f>'Рейтинговая таблица организаций'!BA92</f>
        <v>220</v>
      </c>
    </row>
    <row r="104" spans="1:53" ht="15.75" x14ac:dyDescent="0.25">
      <c r="A104" s="8">
        <f>'бланки '!D95</f>
        <v>90</v>
      </c>
      <c r="B104" s="8" t="str">
        <f>'бланки '!C95</f>
        <v>ГБУ ДО «РЕСПУБЛИКАНСКАЯ СПОРТИВНАЯ ШКОЛА ПО ВОЛЬНОЙ БОРЬБЕ»</v>
      </c>
      <c r="C104" s="8">
        <f>Численность!D93</f>
        <v>936</v>
      </c>
      <c r="D104" s="8">
        <f>Численность!E93</f>
        <v>375</v>
      </c>
      <c r="E104" s="15">
        <f>Численность!F93</f>
        <v>0.40064102564102566</v>
      </c>
      <c r="F104" s="9" t="s">
        <v>159</v>
      </c>
      <c r="G104" s="10">
        <f>'Рейтинговая таблица организаций'!D93</f>
        <v>11</v>
      </c>
      <c r="H104" s="10">
        <f>'Рейтинговая таблица организаций'!E93</f>
        <v>11</v>
      </c>
      <c r="I104" s="9" t="s">
        <v>160</v>
      </c>
      <c r="J104" s="10">
        <f>'Рейтинговая таблица организаций'!F93</f>
        <v>49</v>
      </c>
      <c r="K104" s="10">
        <f>'Рейтинговая таблица организаций'!G93</f>
        <v>49</v>
      </c>
      <c r="L104" s="11" t="str">
        <f>IF('Рейтинговая таблица организаций'!H93&lt;1,"Отсутствуют или не функционируют дистанционные способы взаимодействия",(IF('Рейтинговая таблица организаций'!H93&lt;4,"В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4" s="17">
        <f>'Рейтинговая таблица организаций'!H93</f>
        <v>4</v>
      </c>
      <c r="N104" s="11">
        <f>IF('Рейтинговая таблица организаций'!H93&lt;1,0,(IF('Рейтинговая таблица организаций'!H93&lt;4,30,100)))</f>
        <v>100</v>
      </c>
      <c r="O104" s="11" t="s">
        <v>161</v>
      </c>
      <c r="P104" s="11">
        <f>'Рейтинговая таблица организаций'!I93</f>
        <v>313</v>
      </c>
      <c r="Q104" s="11">
        <f>'Рейтинговая таблица организаций'!J93</f>
        <v>321</v>
      </c>
      <c r="R104" s="11" t="s">
        <v>162</v>
      </c>
      <c r="S104" s="11">
        <f>'Рейтинговая таблица организаций'!K93</f>
        <v>296</v>
      </c>
      <c r="T104" s="11">
        <f>'Рейтинговая таблица организаций'!L93</f>
        <v>308</v>
      </c>
      <c r="U104" s="11" t="str">
        <f>IF('Рейтинговая таблица организаций'!U93&lt;1,"Отсутствуют комфортные условия",(IF('Рейтинговая таблица организаций'!U93&lt;5,"Количество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4" s="17">
        <f>'Рейтинговая таблица организаций'!U93</f>
        <v>5</v>
      </c>
      <c r="W104" s="11">
        <f>IF('Рейтинговая таблица организаций'!U93&lt;1,0,(IF('Рейтинговая таблица организаций'!U93&lt;4,20,100)))</f>
        <v>100</v>
      </c>
      <c r="X104" s="11" t="s">
        <v>163</v>
      </c>
      <c r="Y104" s="11">
        <f>'Рейтинговая таблица организаций'!X93</f>
        <v>344</v>
      </c>
      <c r="Z104" s="11">
        <f>'Рейтинговая таблица организаций'!Y93</f>
        <v>375</v>
      </c>
      <c r="AA104" s="11" t="str">
        <f>IF('Рейтинговая таблица организаций'!AD93&lt;1,"Отсутствуют условия доступности для инвалидов",(IF('Рейтинговая таблица организаций'!AD93&lt;5,"Количество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4" s="16">
        <f>'Рейтинговая таблица организаций'!AD93</f>
        <v>2</v>
      </c>
      <c r="AC104" s="11">
        <f>IF('Рейтинговая таблица организаций'!AD93&lt;1,0,(IF('Рейтинговая таблица организаций'!AD93&lt;5,20,100)))</f>
        <v>20</v>
      </c>
      <c r="AD104" s="11" t="str">
        <f>IF('Рейтинговая таблица организаций'!AE93&lt;1,"Отсутствуют условия доступности, позволяющие инвалидам получать услуги наравне с другими",(IF('Рейтинговая таблица организаций'!AE93&lt;5,"Количество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4" s="17">
        <f>'Рейтинговая таблица организаций'!AE93</f>
        <v>5</v>
      </c>
      <c r="AF104" s="11">
        <f>IF('Рейтинговая таблица организаций'!AE93&lt;1,0,(IF('Рейтинговая таблица организаций'!AE93&lt;5,20,100)))</f>
        <v>100</v>
      </c>
      <c r="AG104" s="11" t="s">
        <v>164</v>
      </c>
      <c r="AH104" s="11">
        <f>'Рейтинговая таблица организаций'!AF93</f>
        <v>14</v>
      </c>
      <c r="AI104" s="11">
        <f>'Рейтинговая таблица организаций'!AG93</f>
        <v>15</v>
      </c>
      <c r="AJ104" s="11" t="s">
        <v>165</v>
      </c>
      <c r="AK104" s="11">
        <f>'Рейтинговая таблица организаций'!AL93</f>
        <v>363</v>
      </c>
      <c r="AL104" s="11">
        <f>'Рейтинговая таблица организаций'!AM93</f>
        <v>375</v>
      </c>
      <c r="AM104" s="11" t="s">
        <v>166</v>
      </c>
      <c r="AN104" s="11">
        <f>'Рейтинговая таблица организаций'!AN93</f>
        <v>363</v>
      </c>
      <c r="AO104" s="11">
        <f>'Рейтинговая таблица организаций'!AO93</f>
        <v>375</v>
      </c>
      <c r="AP104" s="11" t="s">
        <v>167</v>
      </c>
      <c r="AQ104" s="11">
        <f>'Рейтинговая таблица организаций'!AP93</f>
        <v>284</v>
      </c>
      <c r="AR104" s="11">
        <f>'Рейтинговая таблица организаций'!AQ93</f>
        <v>287</v>
      </c>
      <c r="AS104" s="11" t="s">
        <v>168</v>
      </c>
      <c r="AT104" s="11">
        <f>'Рейтинговая таблица организаций'!AV93</f>
        <v>365</v>
      </c>
      <c r="AU104" s="11">
        <f>'Рейтинговая таблица организаций'!AW93</f>
        <v>375</v>
      </c>
      <c r="AV104" s="11" t="s">
        <v>169</v>
      </c>
      <c r="AW104" s="11">
        <f>'Рейтинговая таблица организаций'!AX93</f>
        <v>338</v>
      </c>
      <c r="AX104" s="11">
        <f>'Рейтинговая таблица организаций'!AY93</f>
        <v>375</v>
      </c>
      <c r="AY104" s="11" t="s">
        <v>170</v>
      </c>
      <c r="AZ104" s="11">
        <f>'Рейтинговая таблица организаций'!AZ93</f>
        <v>367</v>
      </c>
      <c r="BA104" s="11">
        <f>'Рейтинговая таблица организаций'!BA93</f>
        <v>375</v>
      </c>
    </row>
    <row r="105" spans="1:53" ht="15.75" x14ac:dyDescent="0.25">
      <c r="A105" s="8">
        <f>'бланки '!D96</f>
        <v>91</v>
      </c>
      <c r="B105" s="8" t="str">
        <f>'бланки '!C96</f>
        <v>ГБУДО «СШОР  «Экажево»</v>
      </c>
      <c r="C105" s="8">
        <f>Численность!D94</f>
        <v>886</v>
      </c>
      <c r="D105" s="8">
        <f>Численность!E94</f>
        <v>355</v>
      </c>
      <c r="E105" s="15">
        <f>Численность!F94</f>
        <v>0.40067720090293452</v>
      </c>
      <c r="F105" s="9" t="s">
        <v>159</v>
      </c>
      <c r="G105" s="10">
        <f>'Рейтинговая таблица организаций'!D94</f>
        <v>11</v>
      </c>
      <c r="H105" s="10">
        <f>'Рейтинговая таблица организаций'!E94</f>
        <v>11</v>
      </c>
      <c r="I105" s="9" t="s">
        <v>160</v>
      </c>
      <c r="J105" s="10">
        <f>'Рейтинговая таблица организаций'!F94</f>
        <v>49</v>
      </c>
      <c r="K105" s="10">
        <f>'Рейтинговая таблица организаций'!G94</f>
        <v>49</v>
      </c>
      <c r="L105" s="11" t="str">
        <f>IF('Рейтинговая таблица организаций'!H94&lt;1,"Отсутствуют или не функционируют дистанционные способы взаимодействия",(IF('Рейтинговая таблица организаций'!H94&lt;4,"В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5" s="17">
        <f>'Рейтинговая таблица организаций'!H94</f>
        <v>4</v>
      </c>
      <c r="N105" s="11">
        <f>IF('Рейтинговая таблица организаций'!H94&lt;1,0,(IF('Рейтинговая таблица организаций'!H94&lt;4,30,100)))</f>
        <v>100</v>
      </c>
      <c r="O105" s="11" t="s">
        <v>161</v>
      </c>
      <c r="P105" s="11">
        <f>'Рейтинговая таблица организаций'!I94</f>
        <v>313</v>
      </c>
      <c r="Q105" s="11">
        <f>'Рейтинговая таблица организаций'!J94</f>
        <v>317</v>
      </c>
      <c r="R105" s="11" t="s">
        <v>162</v>
      </c>
      <c r="S105" s="11">
        <f>'Рейтинговая таблица организаций'!K94</f>
        <v>303</v>
      </c>
      <c r="T105" s="11">
        <f>'Рейтинговая таблица организаций'!L94</f>
        <v>311</v>
      </c>
      <c r="U105" s="11" t="str">
        <f>IF('Рейтинговая таблица организаций'!U94&lt;1,"Отсутствуют комфортные условия",(IF('Рейтинговая таблица организаций'!U94&lt;5,"Количество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5" s="17">
        <f>'Рейтинговая таблица организаций'!U94</f>
        <v>5</v>
      </c>
      <c r="W105" s="11">
        <f>IF('Рейтинговая таблица организаций'!U94&lt;1,0,(IF('Рейтинговая таблица организаций'!U94&lt;4,20,100)))</f>
        <v>100</v>
      </c>
      <c r="X105" s="11" t="s">
        <v>163</v>
      </c>
      <c r="Y105" s="11">
        <f>'Рейтинговая таблица организаций'!X94</f>
        <v>327</v>
      </c>
      <c r="Z105" s="11">
        <f>'Рейтинговая таблица организаций'!Y94</f>
        <v>355</v>
      </c>
      <c r="AA105" s="11" t="str">
        <f>IF('Рейтинговая таблица организаций'!AD94&lt;1,"Отсутствуют условия доступности для инвалидов",(IF('Рейтинговая таблица организаций'!AD94&lt;5,"Количество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105" s="16">
        <f>'Рейтинговая таблица организаций'!AD94</f>
        <v>5</v>
      </c>
      <c r="AC105" s="11">
        <f>IF('Рейтинговая таблица организаций'!AD94&lt;1,0,(IF('Рейтинговая таблица организаций'!AD94&lt;5,20,100)))</f>
        <v>100</v>
      </c>
      <c r="AD105" s="11" t="str">
        <f>IF('Рейтинговая таблица организаций'!AE94&lt;1,"Отсутствуют условия доступности, позволяющие инвалидам получать услуги наравне с другими",(IF('Рейтинговая таблица организаций'!AE94&lt;5,"Количество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5" s="17">
        <f>'Рейтинговая таблица организаций'!AE94</f>
        <v>5</v>
      </c>
      <c r="AF105" s="11">
        <f>IF('Рейтинговая таблица организаций'!AE94&lt;1,0,(IF('Рейтинговая таблица организаций'!AE94&lt;5,20,100)))</f>
        <v>100</v>
      </c>
      <c r="AG105" s="11" t="s">
        <v>164</v>
      </c>
      <c r="AH105" s="11">
        <f>'Рейтинговая таблица организаций'!AF94</f>
        <v>10</v>
      </c>
      <c r="AI105" s="11">
        <f>'Рейтинговая таблица организаций'!AG94</f>
        <v>10</v>
      </c>
      <c r="AJ105" s="11" t="s">
        <v>165</v>
      </c>
      <c r="AK105" s="11">
        <f>'Рейтинговая таблица организаций'!AL94</f>
        <v>348</v>
      </c>
      <c r="AL105" s="11">
        <f>'Рейтинговая таблица организаций'!AM94</f>
        <v>355</v>
      </c>
      <c r="AM105" s="11" t="s">
        <v>166</v>
      </c>
      <c r="AN105" s="11">
        <f>'Рейтинговая таблица организаций'!AN94</f>
        <v>348</v>
      </c>
      <c r="AO105" s="11">
        <f>'Рейтинговая таблица организаций'!AO94</f>
        <v>355</v>
      </c>
      <c r="AP105" s="11" t="s">
        <v>167</v>
      </c>
      <c r="AQ105" s="11">
        <f>'Рейтинговая таблица организаций'!AP94</f>
        <v>283</v>
      </c>
      <c r="AR105" s="11">
        <f>'Рейтинговая таблица организаций'!AQ94</f>
        <v>285</v>
      </c>
      <c r="AS105" s="11" t="s">
        <v>168</v>
      </c>
      <c r="AT105" s="11">
        <f>'Рейтинговая таблица организаций'!AV94</f>
        <v>347</v>
      </c>
      <c r="AU105" s="11">
        <f>'Рейтинговая таблица организаций'!AW94</f>
        <v>355</v>
      </c>
      <c r="AV105" s="11" t="s">
        <v>169</v>
      </c>
      <c r="AW105" s="11">
        <f>'Рейтинговая таблица организаций'!AX94</f>
        <v>320</v>
      </c>
      <c r="AX105" s="11">
        <f>'Рейтинговая таблица организаций'!AY94</f>
        <v>355</v>
      </c>
      <c r="AY105" s="11" t="s">
        <v>170</v>
      </c>
      <c r="AZ105" s="11">
        <f>'Рейтинговая таблица организаций'!AZ94</f>
        <v>350</v>
      </c>
      <c r="BA105" s="11">
        <f>'Рейтинговая таблица организаций'!BA94</f>
        <v>355</v>
      </c>
    </row>
    <row r="106" spans="1:53" ht="15.75" x14ac:dyDescent="0.25">
      <c r="A106" s="8">
        <f>'бланки '!D97</f>
        <v>92</v>
      </c>
      <c r="B106" s="8" t="str">
        <f>'бланки '!C97</f>
        <v>МКУ ДО «СШ г. Карабулак им. Дзейтова Х.Р.»</v>
      </c>
      <c r="C106" s="8">
        <f>Численность!D95</f>
        <v>639</v>
      </c>
      <c r="D106" s="8">
        <f>Численность!E95</f>
        <v>256</v>
      </c>
      <c r="E106" s="15">
        <f>Численность!F95</f>
        <v>0.40062597809076683</v>
      </c>
      <c r="F106" s="9" t="s">
        <v>159</v>
      </c>
      <c r="G106" s="10">
        <f>'Рейтинговая таблица организаций'!D95</f>
        <v>11</v>
      </c>
      <c r="H106" s="10">
        <f>'Рейтинговая таблица организаций'!E95</f>
        <v>11</v>
      </c>
      <c r="I106" s="9" t="s">
        <v>160</v>
      </c>
      <c r="J106" s="10">
        <f>'Рейтинговая таблица организаций'!F95</f>
        <v>49</v>
      </c>
      <c r="K106" s="10">
        <f>'Рейтинговая таблица организаций'!G95</f>
        <v>49</v>
      </c>
      <c r="L106" s="11" t="str">
        <f>IF('Рейтинговая таблица организаций'!H95&lt;1,"Отсутствуют или не функционируют дистанционные способы взаимодействия",(IF('Рейтинговая таблица организаций'!H95&lt;4,"В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6" s="17">
        <f>'Рейтинговая таблица организаций'!H95</f>
        <v>4</v>
      </c>
      <c r="N106" s="11">
        <f>IF('Рейтинговая таблица организаций'!H95&lt;1,0,(IF('Рейтинговая таблица организаций'!H95&lt;4,30,100)))</f>
        <v>100</v>
      </c>
      <c r="O106" s="11" t="s">
        <v>161</v>
      </c>
      <c r="P106" s="11">
        <f>'Рейтинговая таблица организаций'!I95</f>
        <v>224</v>
      </c>
      <c r="Q106" s="11">
        <f>'Рейтинговая таблица организаций'!J95</f>
        <v>230</v>
      </c>
      <c r="R106" s="11" t="s">
        <v>162</v>
      </c>
      <c r="S106" s="11">
        <f>'Рейтинговая таблица организаций'!K95</f>
        <v>224</v>
      </c>
      <c r="T106" s="11">
        <f>'Рейтинговая таблица организаций'!L95</f>
        <v>234</v>
      </c>
      <c r="U106" s="11" t="str">
        <f>IF('Рейтинговая таблица организаций'!U95&lt;1,"Отсутствуют комфортные условия",(IF('Рейтинговая таблица организаций'!U95&lt;5,"Количество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6" s="17">
        <f>'Рейтинговая таблица организаций'!U95</f>
        <v>5</v>
      </c>
      <c r="W106" s="11">
        <f>IF('Рейтинговая таблица организаций'!U95&lt;1,0,(IF('Рейтинговая таблица организаций'!U95&lt;4,20,100)))</f>
        <v>100</v>
      </c>
      <c r="X106" s="11" t="s">
        <v>163</v>
      </c>
      <c r="Y106" s="11">
        <f>'Рейтинговая таблица организаций'!X95</f>
        <v>244</v>
      </c>
      <c r="Z106" s="11">
        <f>'Рейтинговая таблица организаций'!Y95</f>
        <v>256</v>
      </c>
      <c r="AA106" s="11" t="str">
        <f>IF('Рейтинговая таблица организаций'!AD95&lt;1,"Отсутствуют условия доступности для инвалидов",(IF('Рейтинговая таблица организаций'!AD95&lt;5,"Количество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6" s="16">
        <f>'Рейтинговая таблица организаций'!AD95</f>
        <v>4</v>
      </c>
      <c r="AC106" s="11">
        <f>IF('Рейтинговая таблица организаций'!AD95&lt;1,0,(IF('Рейтинговая таблица организаций'!AD95&lt;5,20,100)))</f>
        <v>20</v>
      </c>
      <c r="AD106" s="11" t="str">
        <f>IF('Рейтинговая таблица организаций'!AE95&lt;1,"Отсутствуют условия доступности, позволяющие инвалидам получать услуги наравне с другими",(IF('Рейтинговая таблица организаций'!AE95&lt;5,"Количество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6" s="17">
        <f>'Рейтинговая таблица организаций'!AE95</f>
        <v>5</v>
      </c>
      <c r="AF106" s="11">
        <f>IF('Рейтинговая таблица организаций'!AE95&lt;1,0,(IF('Рейтинговая таблица организаций'!AE95&lt;5,20,100)))</f>
        <v>100</v>
      </c>
      <c r="AG106" s="11" t="s">
        <v>164</v>
      </c>
      <c r="AH106" s="11">
        <f>'Рейтинговая таблица организаций'!AF95</f>
        <v>15</v>
      </c>
      <c r="AI106" s="11">
        <f>'Рейтинговая таблица организаций'!AG95</f>
        <v>16</v>
      </c>
      <c r="AJ106" s="11" t="s">
        <v>165</v>
      </c>
      <c r="AK106" s="11">
        <f>'Рейтинговая таблица организаций'!AL95</f>
        <v>251</v>
      </c>
      <c r="AL106" s="11">
        <f>'Рейтинговая таблица организаций'!AM95</f>
        <v>256</v>
      </c>
      <c r="AM106" s="11" t="s">
        <v>166</v>
      </c>
      <c r="AN106" s="11">
        <f>'Рейтинговая таблица организаций'!AN95</f>
        <v>251</v>
      </c>
      <c r="AO106" s="11">
        <f>'Рейтинговая таблица организаций'!AO95</f>
        <v>256</v>
      </c>
      <c r="AP106" s="11" t="s">
        <v>167</v>
      </c>
      <c r="AQ106" s="11">
        <f>'Рейтинговая таблица организаций'!AP95</f>
        <v>224</v>
      </c>
      <c r="AR106" s="11">
        <f>'Рейтинговая таблица организаций'!AQ95</f>
        <v>226</v>
      </c>
      <c r="AS106" s="11" t="s">
        <v>168</v>
      </c>
      <c r="AT106" s="11">
        <f>'Рейтинговая таблица организаций'!AV95</f>
        <v>247</v>
      </c>
      <c r="AU106" s="11">
        <f>'Рейтинговая таблица организаций'!AW95</f>
        <v>256</v>
      </c>
      <c r="AV106" s="11" t="s">
        <v>169</v>
      </c>
      <c r="AW106" s="11">
        <f>'Рейтинговая таблица организаций'!AX95</f>
        <v>232</v>
      </c>
      <c r="AX106" s="11">
        <f>'Рейтинговая таблица организаций'!AY95</f>
        <v>256</v>
      </c>
      <c r="AY106" s="11" t="s">
        <v>170</v>
      </c>
      <c r="AZ106" s="11">
        <f>'Рейтинговая таблица организаций'!AZ95</f>
        <v>252</v>
      </c>
      <c r="BA106" s="11">
        <f>'Рейтинговая таблица организаций'!BA95</f>
        <v>256</v>
      </c>
    </row>
    <row r="107" spans="1:53" ht="15.75" x14ac:dyDescent="0.25">
      <c r="A107" s="8">
        <f>'бланки '!D98</f>
        <v>93</v>
      </c>
      <c r="B107" s="8" t="str">
        <f>'бланки '!C98</f>
        <v>МКУДО «СШ ИМ. И.ТУМГОЕВА»</v>
      </c>
      <c r="C107" s="8">
        <f>Численность!D96</f>
        <v>478</v>
      </c>
      <c r="D107" s="8">
        <f>Численность!E96</f>
        <v>192</v>
      </c>
      <c r="E107" s="15">
        <f>Численность!F96</f>
        <v>0.40167364016736401</v>
      </c>
      <c r="F107" s="9" t="s">
        <v>159</v>
      </c>
      <c r="G107" s="10">
        <f>'Рейтинговая таблица организаций'!D96</f>
        <v>11</v>
      </c>
      <c r="H107" s="10">
        <f>'Рейтинговая таблица организаций'!E96</f>
        <v>11</v>
      </c>
      <c r="I107" s="9" t="s">
        <v>160</v>
      </c>
      <c r="J107" s="10">
        <f>'Рейтинговая таблица организаций'!F96</f>
        <v>49</v>
      </c>
      <c r="K107" s="10">
        <f>'Рейтинговая таблица организаций'!G96</f>
        <v>49</v>
      </c>
      <c r="L107" s="11" t="str">
        <f>IF('Рейтинговая таблица организаций'!H96&lt;1,"Отсутствуют или не функционируют дистанционные способы взаимодействия",(IF('Рейтинговая таблица организаций'!H96&lt;4,"В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7" s="17">
        <f>'Рейтинговая таблица организаций'!H96</f>
        <v>4</v>
      </c>
      <c r="N107" s="11">
        <f>IF('Рейтинговая таблица организаций'!H96&lt;1,0,(IF('Рейтинговая таблица организаций'!H96&lt;4,30,100)))</f>
        <v>100</v>
      </c>
      <c r="O107" s="11" t="s">
        <v>161</v>
      </c>
      <c r="P107" s="11">
        <f>'Рейтинговая таблица организаций'!I96</f>
        <v>160</v>
      </c>
      <c r="Q107" s="11">
        <f>'Рейтинговая таблица организаций'!J96</f>
        <v>165</v>
      </c>
      <c r="R107" s="11" t="s">
        <v>162</v>
      </c>
      <c r="S107" s="11">
        <f>'Рейтинговая таблица организаций'!K96</f>
        <v>148</v>
      </c>
      <c r="T107" s="11">
        <f>'Рейтинговая таблица организаций'!L96</f>
        <v>154</v>
      </c>
      <c r="U107" s="11" t="str">
        <f>IF('Рейтинговая таблица организаций'!U96&lt;1,"Отсутствуют комфортные условия",(IF('Рейтинговая таблица организаций'!U96&lt;5,"Количество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7" s="17">
        <f>'Рейтинговая таблица организаций'!U96</f>
        <v>5</v>
      </c>
      <c r="W107" s="11">
        <f>IF('Рейтинговая таблица организаций'!U96&lt;1,0,(IF('Рейтинговая таблица организаций'!U96&lt;4,20,100)))</f>
        <v>100</v>
      </c>
      <c r="X107" s="11" t="s">
        <v>163</v>
      </c>
      <c r="Y107" s="11">
        <f>'Рейтинговая таблица организаций'!X96</f>
        <v>188</v>
      </c>
      <c r="Z107" s="11">
        <f>'Рейтинговая таблица организаций'!Y96</f>
        <v>192</v>
      </c>
      <c r="AA107" s="11" t="str">
        <f>IF('Рейтинговая таблица организаций'!AD96&lt;1,"Отсутствуют условия доступности для инвалидов",(IF('Рейтинговая таблица организаций'!AD96&lt;5,"Количество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7" s="16">
        <f>'Рейтинговая таблица организаций'!AD96</f>
        <v>3</v>
      </c>
      <c r="AC107" s="11">
        <f>IF('Рейтинговая таблица организаций'!AD96&lt;1,0,(IF('Рейтинговая таблица организаций'!AD96&lt;5,20,100)))</f>
        <v>20</v>
      </c>
      <c r="AD107" s="11" t="str">
        <f>IF('Рейтинговая таблица организаций'!AE96&lt;1,"Отсутствуют условия доступности, позволяющие инвалидам получать услуги наравне с другими",(IF('Рейтинговая таблица организаций'!AE96&lt;5,"Количество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7" s="17">
        <f>'Рейтинговая таблица организаций'!AE96</f>
        <v>5</v>
      </c>
      <c r="AF107" s="11">
        <f>IF('Рейтинговая таблица организаций'!AE96&lt;1,0,(IF('Рейтинговая таблица организаций'!AE96&lt;5,20,100)))</f>
        <v>100</v>
      </c>
      <c r="AG107" s="11" t="s">
        <v>164</v>
      </c>
      <c r="AH107" s="11">
        <f>'Рейтинговая таблица организаций'!AF96</f>
        <v>14</v>
      </c>
      <c r="AI107" s="11">
        <f>'Рейтинговая таблица организаций'!AG96</f>
        <v>14</v>
      </c>
      <c r="AJ107" s="11" t="s">
        <v>165</v>
      </c>
      <c r="AK107" s="11">
        <f>'Рейтинговая таблица организаций'!AL96</f>
        <v>192</v>
      </c>
      <c r="AL107" s="11">
        <f>'Рейтинговая таблица организаций'!AM96</f>
        <v>192</v>
      </c>
      <c r="AM107" s="11" t="s">
        <v>166</v>
      </c>
      <c r="AN107" s="11">
        <f>'Рейтинговая таблица организаций'!AN96</f>
        <v>188</v>
      </c>
      <c r="AO107" s="11">
        <f>'Рейтинговая таблица организаций'!AO96</f>
        <v>192</v>
      </c>
      <c r="AP107" s="11" t="s">
        <v>167</v>
      </c>
      <c r="AQ107" s="11">
        <f>'Рейтинговая таблица организаций'!AP96</f>
        <v>160</v>
      </c>
      <c r="AR107" s="11">
        <f>'Рейтинговая таблица организаций'!AQ96</f>
        <v>162</v>
      </c>
      <c r="AS107" s="11" t="s">
        <v>168</v>
      </c>
      <c r="AT107" s="11">
        <f>'Рейтинговая таблица организаций'!AV96</f>
        <v>190</v>
      </c>
      <c r="AU107" s="11">
        <f>'Рейтинговая таблица организаций'!AW96</f>
        <v>192</v>
      </c>
      <c r="AV107" s="11" t="s">
        <v>169</v>
      </c>
      <c r="AW107" s="11">
        <f>'Рейтинговая таблица организаций'!AX96</f>
        <v>184</v>
      </c>
      <c r="AX107" s="11">
        <f>'Рейтинговая таблица организаций'!AY96</f>
        <v>192</v>
      </c>
      <c r="AY107" s="11" t="s">
        <v>170</v>
      </c>
      <c r="AZ107" s="11">
        <f>'Рейтинговая таблица организаций'!AZ96</f>
        <v>191</v>
      </c>
      <c r="BA107" s="11">
        <f>'Рейтинговая таблица организаций'!BA96</f>
        <v>192</v>
      </c>
    </row>
    <row r="108" spans="1:53" ht="15.75" x14ac:dyDescent="0.25">
      <c r="A108" s="8">
        <f>'бланки '!D99</f>
        <v>94</v>
      </c>
      <c r="B108" s="8" t="str">
        <f>'бланки '!C99</f>
        <v>МКУ ДО СПОРТИВНАЯ ШКОЛА «ЧЕМПИОН С.П. ЯНДАРЕ» АДМИНИСТРАЦИИ НАЗРАНОВСКОГО МУНИЦИПАЛЬНОГО РАЙОНА</v>
      </c>
      <c r="C108" s="8">
        <f>Численность!D97</f>
        <v>624</v>
      </c>
      <c r="D108" s="8">
        <f>Численность!E97</f>
        <v>250</v>
      </c>
      <c r="E108" s="15">
        <f>Численность!F97</f>
        <v>0.40064102564102566</v>
      </c>
      <c r="F108" s="9" t="s">
        <v>159</v>
      </c>
      <c r="G108" s="10">
        <f>'Рейтинговая таблица организаций'!D97</f>
        <v>11</v>
      </c>
      <c r="H108" s="10">
        <f>'Рейтинговая таблица организаций'!E97</f>
        <v>11</v>
      </c>
      <c r="I108" s="9" t="s">
        <v>160</v>
      </c>
      <c r="J108" s="10">
        <f>'Рейтинговая таблица организаций'!F97</f>
        <v>49</v>
      </c>
      <c r="K108" s="10">
        <f>'Рейтинговая таблица организаций'!G97</f>
        <v>49</v>
      </c>
      <c r="L108" s="11" t="str">
        <f>IF('Рейтинговая таблица организаций'!H97&lt;1,"Отсутствуют или не функционируют дистанционные способы взаимодействия",(IF('Рейтинговая таблица организаций'!H97&lt;4,"В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8" s="17">
        <f>'Рейтинговая таблица организаций'!H97</f>
        <v>4</v>
      </c>
      <c r="N108" s="11">
        <f>IF('Рейтинговая таблица организаций'!H97&lt;1,0,(IF('Рейтинговая таблица организаций'!H97&lt;4,30,100)))</f>
        <v>100</v>
      </c>
      <c r="O108" s="11" t="s">
        <v>161</v>
      </c>
      <c r="P108" s="11">
        <f>'Рейтинговая таблица организаций'!I97</f>
        <v>210</v>
      </c>
      <c r="Q108" s="11">
        <f>'Рейтинговая таблица организаций'!J97</f>
        <v>222</v>
      </c>
      <c r="R108" s="11" t="s">
        <v>162</v>
      </c>
      <c r="S108" s="11">
        <f>'Рейтинговая таблица организаций'!K97</f>
        <v>205</v>
      </c>
      <c r="T108" s="11">
        <f>'Рейтинговая таблица организаций'!L97</f>
        <v>220</v>
      </c>
      <c r="U108" s="11" t="str">
        <f>IF('Рейтинговая таблица организаций'!U97&lt;1,"Отсутствуют комфортные условия",(IF('Рейтинговая таблица организаций'!U97&lt;5,"Количество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8" s="17">
        <f>'Рейтинговая таблица организаций'!U97</f>
        <v>5</v>
      </c>
      <c r="W108" s="11">
        <f>IF('Рейтинговая таблица организаций'!U97&lt;1,0,(IF('Рейтинговая таблица организаций'!U97&lt;4,20,100)))</f>
        <v>100</v>
      </c>
      <c r="X108" s="11" t="s">
        <v>163</v>
      </c>
      <c r="Y108" s="11">
        <f>'Рейтинговая таблица организаций'!X97</f>
        <v>233</v>
      </c>
      <c r="Z108" s="11">
        <f>'Рейтинговая таблица организаций'!Y97</f>
        <v>250</v>
      </c>
      <c r="AA108" s="11" t="str">
        <f>IF('Рейтинговая таблица организаций'!AD97&lt;1,"Отсутствуют условия доступности для инвалидов",(IF('Рейтинговая таблица организаций'!AD97&lt;5,"Количество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8" s="16">
        <f>'Рейтинговая таблица организаций'!AD97</f>
        <v>4</v>
      </c>
      <c r="AC108" s="11">
        <f>IF('Рейтинговая таблица организаций'!AD97&lt;1,0,(IF('Рейтинговая таблица организаций'!AD97&lt;5,20,100)))</f>
        <v>20</v>
      </c>
      <c r="AD108" s="11" t="str">
        <f>IF('Рейтинговая таблица организаций'!AE97&lt;1,"Отсутствуют условия доступности, позволяющие инвалидам получать услуги наравне с другими",(IF('Рейтинговая таблица организаций'!AE97&lt;5,"Количество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8" s="17">
        <f>'Рейтинговая таблица организаций'!AE97</f>
        <v>5</v>
      </c>
      <c r="AF108" s="11">
        <f>IF('Рейтинговая таблица организаций'!AE97&lt;1,0,(IF('Рейтинговая таблица организаций'!AE97&lt;5,20,100)))</f>
        <v>100</v>
      </c>
      <c r="AG108" s="11" t="s">
        <v>164</v>
      </c>
      <c r="AH108" s="11">
        <f>'Рейтинговая таблица организаций'!AF97</f>
        <v>9</v>
      </c>
      <c r="AI108" s="11">
        <f>'Рейтинговая таблица организаций'!AG97</f>
        <v>10</v>
      </c>
      <c r="AJ108" s="11" t="s">
        <v>165</v>
      </c>
      <c r="AK108" s="11">
        <f>'Рейтинговая таблица организаций'!AL97</f>
        <v>241</v>
      </c>
      <c r="AL108" s="11">
        <f>'Рейтинговая таблица организаций'!AM97</f>
        <v>250</v>
      </c>
      <c r="AM108" s="11" t="s">
        <v>166</v>
      </c>
      <c r="AN108" s="11">
        <f>'Рейтинговая таблица организаций'!AN97</f>
        <v>237</v>
      </c>
      <c r="AO108" s="11">
        <f>'Рейтинговая таблица организаций'!AO97</f>
        <v>250</v>
      </c>
      <c r="AP108" s="11" t="s">
        <v>167</v>
      </c>
      <c r="AQ108" s="11">
        <f>'Рейтинговая таблица организаций'!AP97</f>
        <v>178</v>
      </c>
      <c r="AR108" s="11">
        <f>'Рейтинговая таблица организаций'!AQ97</f>
        <v>186</v>
      </c>
      <c r="AS108" s="11" t="s">
        <v>168</v>
      </c>
      <c r="AT108" s="11">
        <f>'Рейтинговая таблица организаций'!AV97</f>
        <v>245</v>
      </c>
      <c r="AU108" s="11">
        <f>'Рейтинговая таблица организаций'!AW97</f>
        <v>250</v>
      </c>
      <c r="AV108" s="11" t="s">
        <v>169</v>
      </c>
      <c r="AW108" s="11">
        <f>'Рейтинговая таблица организаций'!AX97</f>
        <v>239</v>
      </c>
      <c r="AX108" s="11">
        <f>'Рейтинговая таблица организаций'!AY97</f>
        <v>250</v>
      </c>
      <c r="AY108" s="11" t="s">
        <v>170</v>
      </c>
      <c r="AZ108" s="11">
        <f>'Рейтинговая таблица организаций'!AZ97</f>
        <v>243</v>
      </c>
      <c r="BA108" s="11">
        <f>'Рейтинговая таблица организаций'!BA97</f>
        <v>250</v>
      </c>
    </row>
    <row r="109" spans="1:53" ht="15.75" x14ac:dyDescent="0.25">
      <c r="A109" s="8">
        <f>'бланки '!D100</f>
        <v>95</v>
      </c>
      <c r="B109" s="8" t="str">
        <f>'бланки '!C100</f>
        <v>МКУ ДО ДЕТСКО-ЮНОШЕСКАЯ СПОРТИВНАЯ ШКОЛА «ИМЕНИ АЛБОГАЧИЕВОЙ ЛЕЙЛЫ СУЛТАНОВНЫ» С.П.АЛИ-ЮРТ</v>
      </c>
      <c r="C109" s="8">
        <f>Численность!D98</f>
        <v>639</v>
      </c>
      <c r="D109" s="8">
        <f>Численность!E98</f>
        <v>256</v>
      </c>
      <c r="E109" s="15">
        <f>Численность!F98</f>
        <v>0.40062597809076683</v>
      </c>
      <c r="F109" s="9" t="s">
        <v>159</v>
      </c>
      <c r="G109" s="10">
        <f>'Рейтинговая таблица организаций'!D98</f>
        <v>11</v>
      </c>
      <c r="H109" s="10">
        <f>'Рейтинговая таблица организаций'!E98</f>
        <v>11</v>
      </c>
      <c r="I109" s="9" t="s">
        <v>160</v>
      </c>
      <c r="J109" s="10">
        <f>'Рейтинговая таблица организаций'!F98</f>
        <v>49</v>
      </c>
      <c r="K109" s="10">
        <f>'Рейтинговая таблица организаций'!G98</f>
        <v>49</v>
      </c>
      <c r="L109" s="11" t="str">
        <f>IF('Рейтинговая таблица организаций'!H98&lt;1,"Отсутствуют или не функционируют дистанционные способы взаимодействия",(IF('Рейтинговая таблица организаций'!H98&lt;4,"В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09" s="17">
        <f>'Рейтинговая таблица организаций'!H98</f>
        <v>4</v>
      </c>
      <c r="N109" s="11">
        <f>IF('Рейтинговая таблица организаций'!H98&lt;1,0,(IF('Рейтинговая таблица организаций'!H98&lt;4,30,100)))</f>
        <v>100</v>
      </c>
      <c r="O109" s="11" t="s">
        <v>161</v>
      </c>
      <c r="P109" s="11">
        <f>'Рейтинговая таблица организаций'!I98</f>
        <v>219</v>
      </c>
      <c r="Q109" s="11">
        <f>'Рейтинговая таблица организаций'!J98</f>
        <v>222</v>
      </c>
      <c r="R109" s="11" t="s">
        <v>162</v>
      </c>
      <c r="S109" s="11">
        <f>'Рейтинговая таблица организаций'!K98</f>
        <v>215</v>
      </c>
      <c r="T109" s="11">
        <f>'Рейтинговая таблица организаций'!L98</f>
        <v>219</v>
      </c>
      <c r="U109" s="11" t="str">
        <f>IF('Рейтинговая таблица организаций'!U98&lt;1,"Отсутствуют комфортные условия",(IF('Рейтинговая таблица организаций'!U98&lt;5,"Количество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09" s="17">
        <f>'Рейтинговая таблица организаций'!U98</f>
        <v>5</v>
      </c>
      <c r="W109" s="11">
        <f>IF('Рейтинговая таблица организаций'!U98&lt;1,0,(IF('Рейтинговая таблица организаций'!U98&lt;4,20,100)))</f>
        <v>100</v>
      </c>
      <c r="X109" s="11" t="s">
        <v>163</v>
      </c>
      <c r="Y109" s="11">
        <f>'Рейтинговая таблица организаций'!X98</f>
        <v>248</v>
      </c>
      <c r="Z109" s="11">
        <f>'Рейтинговая таблица организаций'!Y98</f>
        <v>256</v>
      </c>
      <c r="AA109" s="11" t="str">
        <f>IF('Рейтинговая таблица организаций'!AD98&lt;1,"Отсутствуют условия доступности для инвалидов",(IF('Рейтинговая таблица организаций'!AD98&lt;5,"Количество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09" s="16">
        <f>'Рейтинговая таблица организаций'!AD98</f>
        <v>4</v>
      </c>
      <c r="AC109" s="11">
        <f>IF('Рейтинговая таблица организаций'!AD98&lt;1,0,(IF('Рейтинговая таблица организаций'!AD98&lt;5,20,100)))</f>
        <v>20</v>
      </c>
      <c r="AD109" s="11" t="str">
        <f>IF('Рейтинговая таблица организаций'!AE98&lt;1,"Отсутствуют условия доступности, позволяющие инвалидам получать услуги наравне с другими",(IF('Рейтинговая таблица организаций'!AE98&lt;5,"Количество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09" s="17">
        <f>'Рейтинговая таблица организаций'!AE98</f>
        <v>5</v>
      </c>
      <c r="AF109" s="11">
        <f>IF('Рейтинговая таблица организаций'!AE98&lt;1,0,(IF('Рейтинговая таблица организаций'!AE98&lt;5,20,100)))</f>
        <v>100</v>
      </c>
      <c r="AG109" s="11" t="s">
        <v>164</v>
      </c>
      <c r="AH109" s="11">
        <f>'Рейтинговая таблица организаций'!AF98</f>
        <v>15</v>
      </c>
      <c r="AI109" s="11">
        <f>'Рейтинговая таблица организаций'!AG98</f>
        <v>15</v>
      </c>
      <c r="AJ109" s="11" t="s">
        <v>165</v>
      </c>
      <c r="AK109" s="11">
        <f>'Рейтинговая таблица организаций'!AL98</f>
        <v>251</v>
      </c>
      <c r="AL109" s="11">
        <f>'Рейтинговая таблица организаций'!AM98</f>
        <v>256</v>
      </c>
      <c r="AM109" s="11" t="s">
        <v>166</v>
      </c>
      <c r="AN109" s="11">
        <f>'Рейтинговая таблица организаций'!AN98</f>
        <v>253</v>
      </c>
      <c r="AO109" s="11">
        <f>'Рейтинговая таблица организаций'!AO98</f>
        <v>256</v>
      </c>
      <c r="AP109" s="11" t="s">
        <v>167</v>
      </c>
      <c r="AQ109" s="11">
        <f>'Рейтинговая таблица организаций'!AP98</f>
        <v>200</v>
      </c>
      <c r="AR109" s="11">
        <f>'Рейтинговая таблица организаций'!AQ98</f>
        <v>201</v>
      </c>
      <c r="AS109" s="11" t="s">
        <v>168</v>
      </c>
      <c r="AT109" s="11">
        <f>'Рейтинговая таблица организаций'!AV98</f>
        <v>253</v>
      </c>
      <c r="AU109" s="11">
        <f>'Рейтинговая таблица организаций'!AW98</f>
        <v>256</v>
      </c>
      <c r="AV109" s="11" t="s">
        <v>169</v>
      </c>
      <c r="AW109" s="11">
        <f>'Рейтинговая таблица организаций'!AX98</f>
        <v>250</v>
      </c>
      <c r="AX109" s="11">
        <f>'Рейтинговая таблица организаций'!AY98</f>
        <v>256</v>
      </c>
      <c r="AY109" s="11" t="s">
        <v>170</v>
      </c>
      <c r="AZ109" s="11">
        <f>'Рейтинговая таблица организаций'!AZ98</f>
        <v>251</v>
      </c>
      <c r="BA109" s="11">
        <f>'Рейтинговая таблица организаций'!BA98</f>
        <v>256</v>
      </c>
    </row>
    <row r="110" spans="1:53" ht="15.75" x14ac:dyDescent="0.25">
      <c r="A110" s="8">
        <f>'бланки '!D101</f>
        <v>96</v>
      </c>
      <c r="B110" s="8" t="str">
        <f>'бланки '!C101</f>
        <v>МКУ ДО»ДЕТСКО-ЮНОШЕСКАЯ СПОРТИВНАЯ ШКОЛА СУНЖЕНСКОГО МУНИЦИПАЛЬНОГО РАЙОНА»</v>
      </c>
      <c r="C110" s="8">
        <f>Численность!D99</f>
        <v>852</v>
      </c>
      <c r="D110" s="8">
        <f>Численность!E99</f>
        <v>341</v>
      </c>
      <c r="E110" s="15">
        <f>Численность!F99</f>
        <v>0.40023474178403756</v>
      </c>
      <c r="F110" s="9" t="s">
        <v>159</v>
      </c>
      <c r="G110" s="10">
        <f>'Рейтинговая таблица организаций'!D99</f>
        <v>11</v>
      </c>
      <c r="H110" s="10">
        <f>'Рейтинговая таблица организаций'!E99</f>
        <v>11</v>
      </c>
      <c r="I110" s="9" t="s">
        <v>160</v>
      </c>
      <c r="J110" s="10">
        <f>'Рейтинговая таблица организаций'!F99</f>
        <v>49</v>
      </c>
      <c r="K110" s="10">
        <f>'Рейтинговая таблица организаций'!G99</f>
        <v>49</v>
      </c>
      <c r="L110" s="11" t="str">
        <f>IF('Рейтинговая таблица организаций'!H99&lt;1,"Отсутствуют или не функционируют дистанционные способы взаимодействия",(IF('Рейтинговая таблица организаций'!H99&lt;4,"В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10" s="17">
        <f>'Рейтинговая таблица организаций'!H99</f>
        <v>4</v>
      </c>
      <c r="N110" s="11">
        <f>IF('Рейтинговая таблица организаций'!H99&lt;1,0,(IF('Рейтинговая таблица организаций'!H99&lt;4,30,100)))</f>
        <v>100</v>
      </c>
      <c r="O110" s="11" t="s">
        <v>161</v>
      </c>
      <c r="P110" s="11">
        <f>'Рейтинговая таблица организаций'!I99</f>
        <v>292</v>
      </c>
      <c r="Q110" s="11">
        <f>'Рейтинговая таблица организаций'!J99</f>
        <v>300</v>
      </c>
      <c r="R110" s="11" t="s">
        <v>162</v>
      </c>
      <c r="S110" s="11">
        <f>'Рейтинговая таблица организаций'!K99</f>
        <v>282</v>
      </c>
      <c r="T110" s="11">
        <f>'Рейтинговая таблица организаций'!L99</f>
        <v>289</v>
      </c>
      <c r="U110" s="11" t="str">
        <f>IF('Рейтинговая таблица организаций'!U99&lt;1,"Отсутствуют комфортные условия",(IF('Рейтинговая таблица организаций'!U99&lt;5,"Количество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10" s="17">
        <f>'Рейтинговая таблица организаций'!U99</f>
        <v>5</v>
      </c>
      <c r="W110" s="11">
        <f>IF('Рейтинговая таблица организаций'!U99&lt;1,0,(IF('Рейтинговая таблица организаций'!U99&lt;4,20,100)))</f>
        <v>100</v>
      </c>
      <c r="X110" s="11" t="s">
        <v>163</v>
      </c>
      <c r="Y110" s="11">
        <f>'Рейтинговая таблица организаций'!X99</f>
        <v>321</v>
      </c>
      <c r="Z110" s="11">
        <f>'Рейтинговая таблица организаций'!Y99</f>
        <v>341</v>
      </c>
      <c r="AA110" s="11" t="str">
        <f>IF('Рейтинговая таблица организаций'!AD99&lt;1,"Отсутствуют условия доступности для инвалидов",(IF('Рейтинговая таблица организаций'!AD99&lt;5,"Количество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10" s="16">
        <f>'Рейтинговая таблица организаций'!AD99</f>
        <v>4</v>
      </c>
      <c r="AC110" s="11">
        <f>IF('Рейтинговая таблица организаций'!AD99&lt;1,0,(IF('Рейтинговая таблица организаций'!AD99&lt;5,20,100)))</f>
        <v>20</v>
      </c>
      <c r="AD110" s="11" t="str">
        <f>IF('Рейтинговая таблица организаций'!AE99&lt;1,"Отсутствуют условия доступности, позволяющие инвалидам получать услуги наравне с другими",(IF('Рейтинговая таблица организаций'!AE99&lt;5,"Количество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10" s="17">
        <f>'Рейтинговая таблица организаций'!AE99</f>
        <v>5</v>
      </c>
      <c r="AF110" s="11">
        <f>IF('Рейтинговая таблица организаций'!AE99&lt;1,0,(IF('Рейтинговая таблица организаций'!AE99&lt;5,20,100)))</f>
        <v>100</v>
      </c>
      <c r="AG110" s="11" t="s">
        <v>164</v>
      </c>
      <c r="AH110" s="11">
        <f>'Рейтинговая таблица организаций'!AF99</f>
        <v>14</v>
      </c>
      <c r="AI110" s="11">
        <f>'Рейтинговая таблица организаций'!AG99</f>
        <v>14</v>
      </c>
      <c r="AJ110" s="11" t="s">
        <v>165</v>
      </c>
      <c r="AK110" s="11">
        <f>'Рейтинговая таблица организаций'!AL99</f>
        <v>338</v>
      </c>
      <c r="AL110" s="11">
        <f>'Рейтинговая таблица организаций'!AM99</f>
        <v>341</v>
      </c>
      <c r="AM110" s="11" t="s">
        <v>166</v>
      </c>
      <c r="AN110" s="11">
        <f>'Рейтинговая таблица организаций'!AN99</f>
        <v>330</v>
      </c>
      <c r="AO110" s="11">
        <f>'Рейтинговая таблица организаций'!AO99</f>
        <v>341</v>
      </c>
      <c r="AP110" s="11" t="s">
        <v>167</v>
      </c>
      <c r="AQ110" s="11">
        <f>'Рейтинговая таблица организаций'!AP99</f>
        <v>258</v>
      </c>
      <c r="AR110" s="11">
        <f>'Рейтинговая таблица организаций'!AQ99</f>
        <v>261</v>
      </c>
      <c r="AS110" s="11" t="s">
        <v>168</v>
      </c>
      <c r="AT110" s="11">
        <f>'Рейтинговая таблица организаций'!AV99</f>
        <v>338</v>
      </c>
      <c r="AU110" s="11">
        <f>'Рейтинговая таблица организаций'!AW99</f>
        <v>341</v>
      </c>
      <c r="AV110" s="11" t="s">
        <v>169</v>
      </c>
      <c r="AW110" s="11">
        <f>'Рейтинговая таблица организаций'!AX99</f>
        <v>321</v>
      </c>
      <c r="AX110" s="11">
        <f>'Рейтинговая таблица организаций'!AY99</f>
        <v>341</v>
      </c>
      <c r="AY110" s="11" t="s">
        <v>170</v>
      </c>
      <c r="AZ110" s="11">
        <f>'Рейтинговая таблица организаций'!AZ99</f>
        <v>332</v>
      </c>
      <c r="BA110" s="11">
        <f>'Рейтинговая таблица организаций'!BA99</f>
        <v>341</v>
      </c>
    </row>
    <row r="111" spans="1:53" ht="15.75" x14ac:dyDescent="0.25">
      <c r="A111" s="8">
        <f>'бланки '!D102</f>
        <v>97</v>
      </c>
      <c r="B111" s="8" t="str">
        <f>'бланки '!C102</f>
        <v>МКУ ДО «детско-юношеская спортивная школа» Джейрахского муниципального района</v>
      </c>
      <c r="C111" s="8">
        <f>Численность!D100</f>
        <v>111</v>
      </c>
      <c r="D111" s="8">
        <f>Численность!E100</f>
        <v>45</v>
      </c>
      <c r="E111" s="15">
        <f>Численность!F100</f>
        <v>0.40540540540540543</v>
      </c>
      <c r="F111" s="9" t="s">
        <v>159</v>
      </c>
      <c r="G111" s="10">
        <f>'Рейтинговая таблица организаций'!D100</f>
        <v>11</v>
      </c>
      <c r="H111" s="10">
        <f>'Рейтинговая таблица организаций'!E100</f>
        <v>11</v>
      </c>
      <c r="I111" s="9" t="s">
        <v>160</v>
      </c>
      <c r="J111" s="10">
        <f>'Рейтинговая таблица организаций'!F100</f>
        <v>49</v>
      </c>
      <c r="K111" s="10">
        <f>'Рейтинговая таблица организаций'!G100</f>
        <v>49</v>
      </c>
      <c r="L111" s="11" t="str">
        <f>IF('Рейтинговая таблица организаций'!H100&lt;1,"Отсутствуют или не функционируют дистанционные способы взаимодействия",(IF('Рейтинговая таблица организаций'!H100&lt;4,"В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11" s="17">
        <f>'Рейтинговая таблица организаций'!H100</f>
        <v>4</v>
      </c>
      <c r="N111" s="11">
        <f>IF('Рейтинговая таблица организаций'!H100&lt;1,0,(IF('Рейтинговая таблица организаций'!H100&lt;4,30,100)))</f>
        <v>100</v>
      </c>
      <c r="O111" s="11" t="s">
        <v>161</v>
      </c>
      <c r="P111" s="11">
        <f>'Рейтинговая таблица организаций'!I100</f>
        <v>40</v>
      </c>
      <c r="Q111" s="11">
        <f>'Рейтинговая таблица организаций'!J100</f>
        <v>40</v>
      </c>
      <c r="R111" s="11" t="s">
        <v>162</v>
      </c>
      <c r="S111" s="11">
        <f>'Рейтинговая таблица организаций'!K100</f>
        <v>32</v>
      </c>
      <c r="T111" s="11">
        <f>'Рейтинговая таблица организаций'!L100</f>
        <v>32</v>
      </c>
      <c r="U111" s="11" t="str">
        <f>IF('Рейтинговая таблица организаций'!U100&lt;1,"Отсутствуют комфортные условия",(IF('Рейтинговая таблица организаций'!U100&lt;5,"Количество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11" s="17">
        <f>'Рейтинговая таблица организаций'!U100</f>
        <v>5</v>
      </c>
      <c r="W111" s="11">
        <f>IF('Рейтинговая таблица организаций'!U100&lt;1,0,(IF('Рейтинговая таблица организаций'!U100&lt;4,20,100)))</f>
        <v>100</v>
      </c>
      <c r="X111" s="11" t="s">
        <v>163</v>
      </c>
      <c r="Y111" s="11">
        <f>'Рейтинговая таблица организаций'!X100</f>
        <v>43</v>
      </c>
      <c r="Z111" s="11">
        <f>'Рейтинговая таблица организаций'!Y100</f>
        <v>45</v>
      </c>
      <c r="AA111" s="11" t="str">
        <f>IF('Рейтинговая таблица организаций'!AD100&lt;1,"Отсутствуют условия доступности для инвалидов",(IF('Рейтинговая таблица организаций'!AD100&lt;5,"Количество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11" s="16">
        <f>'Рейтинговая таблица организаций'!AD100</f>
        <v>3</v>
      </c>
      <c r="AC111" s="11">
        <f>IF('Рейтинговая таблица организаций'!AD100&lt;1,0,(IF('Рейтинговая таблица организаций'!AD100&lt;5,20,100)))</f>
        <v>20</v>
      </c>
      <c r="AD111" s="11" t="str">
        <f>IF('Рейтинговая таблица организаций'!AE100&lt;1,"Отсутствуют условия доступности, позволяющие инвалидам получать услуги наравне с другими",(IF('Рейтинговая таблица организаций'!AE100&lt;5,"Количество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11" s="17">
        <f>'Рейтинговая таблица организаций'!AE100</f>
        <v>5</v>
      </c>
      <c r="AF111" s="11">
        <f>IF('Рейтинговая таблица организаций'!AE100&lt;1,0,(IF('Рейтинговая таблица организаций'!AE100&lt;5,20,100)))</f>
        <v>100</v>
      </c>
      <c r="AG111" s="11" t="s">
        <v>164</v>
      </c>
      <c r="AH111" s="11">
        <f>'Рейтинговая таблица организаций'!AF100</f>
        <v>6</v>
      </c>
      <c r="AI111" s="11">
        <f>'Рейтинговая таблица организаций'!AG100</f>
        <v>6</v>
      </c>
      <c r="AJ111" s="11" t="s">
        <v>165</v>
      </c>
      <c r="AK111" s="11">
        <f>'Рейтинговая таблица организаций'!AL100</f>
        <v>45</v>
      </c>
      <c r="AL111" s="11">
        <f>'Рейтинговая таблица организаций'!AM100</f>
        <v>45</v>
      </c>
      <c r="AM111" s="11" t="s">
        <v>166</v>
      </c>
      <c r="AN111" s="11">
        <f>'Рейтинговая таблица организаций'!AN100</f>
        <v>43</v>
      </c>
      <c r="AO111" s="11">
        <f>'Рейтинговая таблица организаций'!AO100</f>
        <v>45</v>
      </c>
      <c r="AP111" s="11" t="s">
        <v>167</v>
      </c>
      <c r="AQ111" s="11">
        <f>'Рейтинговая таблица организаций'!AP100</f>
        <v>36</v>
      </c>
      <c r="AR111" s="11">
        <f>'Рейтинговая таблица организаций'!AQ100</f>
        <v>37</v>
      </c>
      <c r="AS111" s="11" t="s">
        <v>168</v>
      </c>
      <c r="AT111" s="11">
        <f>'Рейтинговая таблица организаций'!AV100</f>
        <v>45</v>
      </c>
      <c r="AU111" s="11">
        <f>'Рейтинговая таблица организаций'!AW100</f>
        <v>45</v>
      </c>
      <c r="AV111" s="11" t="s">
        <v>169</v>
      </c>
      <c r="AW111" s="11">
        <f>'Рейтинговая таблица организаций'!AX100</f>
        <v>44</v>
      </c>
      <c r="AX111" s="11">
        <f>'Рейтинговая таблица организаций'!AY100</f>
        <v>45</v>
      </c>
      <c r="AY111" s="11" t="s">
        <v>170</v>
      </c>
      <c r="AZ111" s="11">
        <f>'Рейтинговая таблица организаций'!AZ100</f>
        <v>45</v>
      </c>
      <c r="BA111" s="11">
        <f>'Рейтинговая таблица организаций'!BA100</f>
        <v>45</v>
      </c>
    </row>
    <row r="112" spans="1:53" ht="15.75" x14ac:dyDescent="0.25">
      <c r="A112" s="8">
        <f>'бланки '!D103</f>
        <v>98</v>
      </c>
      <c r="B112" s="8" t="str">
        <f>'бланки '!C103</f>
        <v>МКУ ДО «СШ по шахматам Сунженского муниципального района»</v>
      </c>
      <c r="C112" s="8">
        <f>Численность!D101</f>
        <v>423</v>
      </c>
      <c r="D112" s="8">
        <f>Численность!E101</f>
        <v>277</v>
      </c>
      <c r="E112" s="15">
        <f>Численность!F101</f>
        <v>0.65484633569739947</v>
      </c>
      <c r="F112" s="9" t="s">
        <v>159</v>
      </c>
      <c r="G112" s="10">
        <f>'Рейтинговая таблица организаций'!D101</f>
        <v>11</v>
      </c>
      <c r="H112" s="10">
        <f>'Рейтинговая таблица организаций'!E101</f>
        <v>11</v>
      </c>
      <c r="I112" s="9" t="s">
        <v>160</v>
      </c>
      <c r="J112" s="10">
        <f>'Рейтинговая таблица организаций'!F101</f>
        <v>49</v>
      </c>
      <c r="K112" s="10">
        <f>'Рейтинговая таблица организаций'!G101</f>
        <v>49</v>
      </c>
      <c r="L112" s="11" t="str">
        <f>IF('Рейтинговая таблица организаций'!H101&lt;1,"Отсутствуют или не функционируют дистанционные способы взаимодействия",(IF('Рейтинговая таблица организаций'!H101&lt;4,"В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12" s="17">
        <f>'Рейтинговая таблица организаций'!H101</f>
        <v>4</v>
      </c>
      <c r="N112" s="11">
        <f>IF('Рейтинговая таблица организаций'!H101&lt;1,0,(IF('Рейтинговая таблица организаций'!H101&lt;4,30,100)))</f>
        <v>100</v>
      </c>
      <c r="O112" s="11" t="s">
        <v>161</v>
      </c>
      <c r="P112" s="11">
        <f>'Рейтинговая таблица организаций'!I101</f>
        <v>257</v>
      </c>
      <c r="Q112" s="11">
        <f>'Рейтинговая таблица организаций'!J101</f>
        <v>260</v>
      </c>
      <c r="R112" s="11" t="s">
        <v>162</v>
      </c>
      <c r="S112" s="11">
        <f>'Рейтинговая таблица организаций'!K101</f>
        <v>223</v>
      </c>
      <c r="T112" s="11">
        <f>'Рейтинговая таблица организаций'!L101</f>
        <v>223</v>
      </c>
      <c r="U112" s="11" t="str">
        <f>IF('Рейтинговая таблица организаций'!U101&lt;1,"Отсутствуют комфортные условия",(IF('Рейтинговая таблица организаций'!U101&lt;5,"Количество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12" s="17">
        <f>'Рейтинговая таблица организаций'!U101</f>
        <v>5</v>
      </c>
      <c r="W112" s="11">
        <f>IF('Рейтинговая таблица организаций'!U101&lt;1,0,(IF('Рейтинговая таблица организаций'!U101&lt;4,20,100)))</f>
        <v>100</v>
      </c>
      <c r="X112" s="11" t="s">
        <v>163</v>
      </c>
      <c r="Y112" s="11">
        <f>'Рейтинговая таблица организаций'!X101</f>
        <v>277</v>
      </c>
      <c r="Z112" s="11">
        <f>'Рейтинговая таблица организаций'!Y101</f>
        <v>277</v>
      </c>
      <c r="AA112" s="11" t="str">
        <f>IF('Рейтинговая таблица организаций'!AD101&lt;1,"Отсутствуют условия доступности для инвалидов",(IF('Рейтинговая таблица организаций'!AD101&lt;5,"Количество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12" s="16">
        <f>'Рейтинговая таблица организаций'!AD101</f>
        <v>1</v>
      </c>
      <c r="AC112" s="11">
        <f>IF('Рейтинговая таблица организаций'!AD101&lt;1,0,(IF('Рейтинговая таблица организаций'!AD101&lt;5,20,100)))</f>
        <v>20</v>
      </c>
      <c r="AD112" s="11" t="str">
        <f>IF('Рейтинговая таблица организаций'!AE101&lt;1,"Отсутствуют условия доступности, позволяющие инвалидам получать услуги наравне с другими",(IF('Рейтинговая таблица организаций'!AE101&lt;5,"Количество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12" s="17">
        <f>'Рейтинговая таблица организаций'!AE101</f>
        <v>5</v>
      </c>
      <c r="AF112" s="11">
        <f>IF('Рейтинговая таблица организаций'!AE101&lt;1,0,(IF('Рейтинговая таблица организаций'!AE101&lt;5,20,100)))</f>
        <v>100</v>
      </c>
      <c r="AG112" s="11" t="s">
        <v>164</v>
      </c>
      <c r="AH112" s="11">
        <f>'Рейтинговая таблица организаций'!AF101</f>
        <v>38</v>
      </c>
      <c r="AI112" s="11">
        <f>'Рейтинговая таблица организаций'!AG101</f>
        <v>38</v>
      </c>
      <c r="AJ112" s="11" t="s">
        <v>165</v>
      </c>
      <c r="AK112" s="11">
        <f>'Рейтинговая таблица организаций'!AL101</f>
        <v>277</v>
      </c>
      <c r="AL112" s="11">
        <f>'Рейтинговая таблица организаций'!AM101</f>
        <v>277</v>
      </c>
      <c r="AM112" s="11" t="s">
        <v>166</v>
      </c>
      <c r="AN112" s="11">
        <f>'Рейтинговая таблица организаций'!AN101</f>
        <v>277</v>
      </c>
      <c r="AO112" s="11">
        <f>'Рейтинговая таблица организаций'!AO101</f>
        <v>277</v>
      </c>
      <c r="AP112" s="11" t="s">
        <v>167</v>
      </c>
      <c r="AQ112" s="11">
        <f>'Рейтинговая таблица организаций'!AP101</f>
        <v>259</v>
      </c>
      <c r="AR112" s="11">
        <f>'Рейтинговая таблица организаций'!AQ101</f>
        <v>259</v>
      </c>
      <c r="AS112" s="11" t="s">
        <v>168</v>
      </c>
      <c r="AT112" s="11">
        <f>'Рейтинговая таблица организаций'!AV101</f>
        <v>277</v>
      </c>
      <c r="AU112" s="11">
        <f>'Рейтинговая таблица организаций'!AW101</f>
        <v>277</v>
      </c>
      <c r="AV112" s="11" t="s">
        <v>169</v>
      </c>
      <c r="AW112" s="11">
        <f>'Рейтинговая таблица организаций'!AX101</f>
        <v>276</v>
      </c>
      <c r="AX112" s="11">
        <f>'Рейтинговая таблица организаций'!AY101</f>
        <v>277</v>
      </c>
      <c r="AY112" s="11" t="s">
        <v>170</v>
      </c>
      <c r="AZ112" s="11">
        <f>'Рейтинговая таблица организаций'!AZ101</f>
        <v>277</v>
      </c>
      <c r="BA112" s="11">
        <f>'Рейтинговая таблица организаций'!BA101</f>
        <v>277</v>
      </c>
    </row>
    <row r="113" spans="1:53" ht="15.75" x14ac:dyDescent="0.25">
      <c r="A113" s="8">
        <f>'бланки '!D104</f>
        <v>99</v>
      </c>
      <c r="B113" s="8" t="str">
        <f>'бланки '!C104</f>
        <v>МКУДО «СШ С.П.ПЛИЕВО»</v>
      </c>
      <c r="C113" s="8">
        <f>Численность!D102</f>
        <v>737</v>
      </c>
      <c r="D113" s="8">
        <f>Численность!E102</f>
        <v>295</v>
      </c>
      <c r="E113" s="15">
        <f>Численность!F102</f>
        <v>0.40027137042062416</v>
      </c>
      <c r="F113" s="9" t="s">
        <v>159</v>
      </c>
      <c r="G113" s="10">
        <f>'Рейтинговая таблица организаций'!D102</f>
        <v>11</v>
      </c>
      <c r="H113" s="10">
        <f>'Рейтинговая таблица организаций'!E102</f>
        <v>11</v>
      </c>
      <c r="I113" s="9" t="s">
        <v>160</v>
      </c>
      <c r="J113" s="10">
        <f>'Рейтинговая таблица организаций'!F102</f>
        <v>49</v>
      </c>
      <c r="K113" s="10">
        <f>'Рейтинговая таблица организаций'!G102</f>
        <v>49</v>
      </c>
      <c r="L113" s="11" t="str">
        <f>IF('Рейтинговая таблица организаций'!H102&lt;1,"Отсутствуют или не функционируют дистанционные способы взаимодействия",(IF('Рейтинговая таблица организаций'!H102&lt;4,"В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13" s="17">
        <f>'Рейтинговая таблица организаций'!H102</f>
        <v>4</v>
      </c>
      <c r="N113" s="11">
        <f>IF('Рейтинговая таблица организаций'!H102&lt;1,0,(IF('Рейтинговая таблица организаций'!H102&lt;4,30,100)))</f>
        <v>100</v>
      </c>
      <c r="O113" s="11" t="s">
        <v>161</v>
      </c>
      <c r="P113" s="11">
        <f>'Рейтинговая таблица организаций'!I102</f>
        <v>250</v>
      </c>
      <c r="Q113" s="11">
        <f>'Рейтинговая таблица организаций'!J102</f>
        <v>256</v>
      </c>
      <c r="R113" s="11" t="s">
        <v>162</v>
      </c>
      <c r="S113" s="11">
        <f>'Рейтинговая таблица организаций'!K102</f>
        <v>227</v>
      </c>
      <c r="T113" s="11">
        <f>'Рейтинговая таблица организаций'!L102</f>
        <v>240</v>
      </c>
      <c r="U113" s="11" t="str">
        <f>IF('Рейтинговая таблица организаций'!U102&lt;1,"Отсутствуют комфортные условия",(IF('Рейтинговая таблица организаций'!U102&lt;5,"Количество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13" s="17">
        <f>'Рейтинговая таблица организаций'!U102</f>
        <v>5</v>
      </c>
      <c r="W113" s="11">
        <f>IF('Рейтинговая таблица организаций'!U102&lt;1,0,(IF('Рейтинговая таблица организаций'!U102&lt;4,20,100)))</f>
        <v>100</v>
      </c>
      <c r="X113" s="11" t="s">
        <v>163</v>
      </c>
      <c r="Y113" s="11">
        <f>'Рейтинговая таблица организаций'!X102</f>
        <v>273</v>
      </c>
      <c r="Z113" s="11">
        <f>'Рейтинговая таблица организаций'!Y102</f>
        <v>295</v>
      </c>
      <c r="AA113" s="11" t="str">
        <f>IF('Рейтинговая таблица организаций'!AD102&lt;1,"Отсутствуют условия доступности для инвалидов",(IF('Рейтинговая таблица организаций'!AD102&lt;5,"Количество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13" s="16">
        <f>'Рейтинговая таблица организаций'!AD102</f>
        <v>2</v>
      </c>
      <c r="AC113" s="11">
        <f>IF('Рейтинговая таблица организаций'!AD102&lt;1,0,(IF('Рейтинговая таблица организаций'!AD102&lt;5,20,100)))</f>
        <v>20</v>
      </c>
      <c r="AD113" s="11" t="str">
        <f>IF('Рейтинговая таблица организаций'!AE102&lt;1,"Отсутствуют условия доступности, позволяющие инвалидам получать услуги наравне с другими",(IF('Рейтинговая таблица организаций'!AE102&lt;5,"Количество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13" s="17">
        <f>'Рейтинговая таблица организаций'!AE102</f>
        <v>5</v>
      </c>
      <c r="AF113" s="11">
        <f>IF('Рейтинговая таблица организаций'!AE102&lt;1,0,(IF('Рейтинговая таблица организаций'!AE102&lt;5,20,100)))</f>
        <v>100</v>
      </c>
      <c r="AG113" s="11" t="s">
        <v>164</v>
      </c>
      <c r="AH113" s="11">
        <f>'Рейтинговая таблица организаций'!AF102</f>
        <v>12</v>
      </c>
      <c r="AI113" s="11">
        <f>'Рейтинговая таблица организаций'!AG102</f>
        <v>13</v>
      </c>
      <c r="AJ113" s="11" t="s">
        <v>165</v>
      </c>
      <c r="AK113" s="11">
        <f>'Рейтинговая таблица организаций'!AL102</f>
        <v>284</v>
      </c>
      <c r="AL113" s="11">
        <f>'Рейтинговая таблица организаций'!AM102</f>
        <v>295</v>
      </c>
      <c r="AM113" s="11" t="s">
        <v>166</v>
      </c>
      <c r="AN113" s="11">
        <f>'Рейтинговая таблица организаций'!AN102</f>
        <v>283</v>
      </c>
      <c r="AO113" s="11">
        <f>'Рейтинговая таблица организаций'!AO102</f>
        <v>295</v>
      </c>
      <c r="AP113" s="11" t="s">
        <v>167</v>
      </c>
      <c r="AQ113" s="11">
        <f>'Рейтинговая таблица организаций'!AP102</f>
        <v>224</v>
      </c>
      <c r="AR113" s="11">
        <f>'Рейтинговая таблица организаций'!AQ102</f>
        <v>227</v>
      </c>
      <c r="AS113" s="11" t="s">
        <v>168</v>
      </c>
      <c r="AT113" s="11">
        <f>'Рейтинговая таблица организаций'!AV102</f>
        <v>290</v>
      </c>
      <c r="AU113" s="11">
        <f>'Рейтинговая таблица организаций'!AW102</f>
        <v>295</v>
      </c>
      <c r="AV113" s="11" t="s">
        <v>169</v>
      </c>
      <c r="AW113" s="11">
        <f>'Рейтинговая таблица организаций'!AX102</f>
        <v>273</v>
      </c>
      <c r="AX113" s="11">
        <f>'Рейтинговая таблица организаций'!AY102</f>
        <v>295</v>
      </c>
      <c r="AY113" s="11" t="s">
        <v>170</v>
      </c>
      <c r="AZ113" s="11">
        <f>'Рейтинговая таблица организаций'!AZ102</f>
        <v>290</v>
      </c>
      <c r="BA113" s="11">
        <f>'Рейтинговая таблица организаций'!BA102</f>
        <v>295</v>
      </c>
    </row>
    <row r="114" spans="1:53" ht="15.75" x14ac:dyDescent="0.25">
      <c r="A114" s="8">
        <f>'бланки '!D105</f>
        <v>100</v>
      </c>
      <c r="B114" s="8" t="str">
        <f>'бланки '!C105</f>
        <v>МКУ ДО «Спортивная Школа «Галашки»</v>
      </c>
      <c r="C114" s="8">
        <f>Численность!D103</f>
        <v>431</v>
      </c>
      <c r="D114" s="8">
        <f>Численность!E103</f>
        <v>173</v>
      </c>
      <c r="E114" s="15">
        <f>Численность!F103</f>
        <v>0.40139211136890951</v>
      </c>
      <c r="F114" s="9" t="s">
        <v>159</v>
      </c>
      <c r="G114" s="10">
        <f>'Рейтинговая таблица организаций'!D103</f>
        <v>11</v>
      </c>
      <c r="H114" s="10">
        <f>'Рейтинговая таблица организаций'!E103</f>
        <v>11</v>
      </c>
      <c r="I114" s="9" t="s">
        <v>160</v>
      </c>
      <c r="J114" s="10">
        <f>'Рейтинговая таблица организаций'!F103</f>
        <v>49</v>
      </c>
      <c r="K114" s="10">
        <f>'Рейтинговая таблица организаций'!G103</f>
        <v>49</v>
      </c>
      <c r="L114" s="11" t="str">
        <f>IF('Рейтинговая таблица организаций'!H103&lt;1,"Отсутствуют или не функционируют дистанционные способы взаимодействия",(IF('Рейтинговая таблица организаций'!H103&lt;4,"В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14" s="17">
        <f>'Рейтинговая таблица организаций'!H103</f>
        <v>4</v>
      </c>
      <c r="N114" s="11">
        <f>IF('Рейтинговая таблица организаций'!H103&lt;1,0,(IF('Рейтинговая таблица организаций'!H103&lt;4,30,100)))</f>
        <v>100</v>
      </c>
      <c r="O114" s="11" t="s">
        <v>161</v>
      </c>
      <c r="P114" s="11">
        <f>'Рейтинговая таблица организаций'!I103</f>
        <v>168</v>
      </c>
      <c r="Q114" s="11">
        <f>'Рейтинговая таблица организаций'!J103</f>
        <v>169</v>
      </c>
      <c r="R114" s="11" t="s">
        <v>162</v>
      </c>
      <c r="S114" s="11">
        <f>'Рейтинговая таблица организаций'!K103</f>
        <v>162</v>
      </c>
      <c r="T114" s="11">
        <f>'Рейтинговая таблица организаций'!L103</f>
        <v>163</v>
      </c>
      <c r="U114" s="11" t="str">
        <f>IF('Рейтинговая таблица организаций'!U103&lt;1,"Отсутствуют комфортные условия",(IF('Рейтинговая таблица организаций'!U103&lt;5,"Количество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14" s="17">
        <f>'Рейтинговая таблица организаций'!U103</f>
        <v>5</v>
      </c>
      <c r="W114" s="11">
        <f>IF('Рейтинговая таблица организаций'!U103&lt;1,0,(IF('Рейтинговая таблица организаций'!U103&lt;4,20,100)))</f>
        <v>100</v>
      </c>
      <c r="X114" s="11" t="s">
        <v>163</v>
      </c>
      <c r="Y114" s="11">
        <f>'Рейтинговая таблица организаций'!X103</f>
        <v>170</v>
      </c>
      <c r="Z114" s="11">
        <f>'Рейтинговая таблица организаций'!Y103</f>
        <v>173</v>
      </c>
      <c r="AA114" s="11" t="str">
        <f>IF('Рейтинговая таблица организаций'!AD103&lt;1,"Отсутствуют условия доступности для инвалидов",(IF('Рейтинговая таблица организаций'!AD103&lt;5,"Количество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14" s="16">
        <f>'Рейтинговая таблица организаций'!AD103</f>
        <v>3</v>
      </c>
      <c r="AC114" s="11">
        <f>IF('Рейтинговая таблица организаций'!AD103&lt;1,0,(IF('Рейтинговая таблица организаций'!AD103&lt;5,20,100)))</f>
        <v>20</v>
      </c>
      <c r="AD114" s="11" t="str">
        <f>IF('Рейтинговая таблица организаций'!AE103&lt;1,"Отсутствуют условия доступности, позволяющие инвалидам получать услуги наравне с другими",(IF('Рейтинговая таблица организаций'!AE103&lt;5,"Количество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14" s="17">
        <f>'Рейтинговая таблица организаций'!AE103</f>
        <v>5</v>
      </c>
      <c r="AF114" s="11">
        <f>IF('Рейтинговая таблица организаций'!AE103&lt;1,0,(IF('Рейтинговая таблица организаций'!AE103&lt;5,20,100)))</f>
        <v>100</v>
      </c>
      <c r="AG114" s="11" t="s">
        <v>164</v>
      </c>
      <c r="AH114" s="11">
        <f>'Рейтинговая таблица организаций'!AF103</f>
        <v>3</v>
      </c>
      <c r="AI114" s="11">
        <f>'Рейтинговая таблица организаций'!AG103</f>
        <v>3</v>
      </c>
      <c r="AJ114" s="11" t="s">
        <v>165</v>
      </c>
      <c r="AK114" s="11">
        <f>'Рейтинговая таблица организаций'!AL103</f>
        <v>172</v>
      </c>
      <c r="AL114" s="11">
        <f>'Рейтинговая таблица организаций'!AM103</f>
        <v>173</v>
      </c>
      <c r="AM114" s="11" t="s">
        <v>166</v>
      </c>
      <c r="AN114" s="11">
        <f>'Рейтинговая таблица организаций'!AN103</f>
        <v>172</v>
      </c>
      <c r="AO114" s="11">
        <f>'Рейтинговая таблица организаций'!AO103</f>
        <v>173</v>
      </c>
      <c r="AP114" s="11" t="s">
        <v>167</v>
      </c>
      <c r="AQ114" s="11">
        <f>'Рейтинговая таблица организаций'!AP103</f>
        <v>159</v>
      </c>
      <c r="AR114" s="11">
        <f>'Рейтинговая таблица организаций'!AQ103</f>
        <v>161</v>
      </c>
      <c r="AS114" s="11" t="s">
        <v>168</v>
      </c>
      <c r="AT114" s="11">
        <f>'Рейтинговая таблица организаций'!AV103</f>
        <v>170</v>
      </c>
      <c r="AU114" s="11">
        <f>'Рейтинговая таблица организаций'!AW103</f>
        <v>173</v>
      </c>
      <c r="AV114" s="11" t="s">
        <v>169</v>
      </c>
      <c r="AW114" s="11">
        <f>'Рейтинговая таблица организаций'!AX103</f>
        <v>156</v>
      </c>
      <c r="AX114" s="11">
        <f>'Рейтинговая таблица организаций'!AY103</f>
        <v>173</v>
      </c>
      <c r="AY114" s="11" t="s">
        <v>170</v>
      </c>
      <c r="AZ114" s="11">
        <f>'Рейтинговая таблица организаций'!AZ103</f>
        <v>172</v>
      </c>
      <c r="BA114" s="11">
        <f>'Рейтинговая таблица организаций'!BA103</f>
        <v>173</v>
      </c>
    </row>
  </sheetData>
  <autoFilter ref="A14:BA39" xr:uid="{FBCD203F-8E0B-40C1-89F1-E040ED6A87BC}">
    <filterColumn colId="6" showButton="0"/>
    <filterColumn colId="9" showButton="0"/>
    <filterColumn colId="12" showButton="0"/>
    <filterColumn colId="15" showButton="0"/>
    <filterColumn colId="18" showButton="0"/>
    <filterColumn colId="21" showButton="0"/>
    <filterColumn colId="24" showButton="0"/>
    <filterColumn colId="27" showButton="0"/>
    <filterColumn colId="30" showButton="0"/>
    <filterColumn colId="33" showButton="0"/>
    <filterColumn colId="36" showButton="0"/>
    <filterColumn colId="39" showButton="0"/>
    <filterColumn colId="42" showButton="0"/>
    <filterColumn colId="45" showButton="0"/>
    <filterColumn colId="48" showButton="0"/>
    <filterColumn colId="51" showButton="0"/>
  </autoFilter>
  <mergeCells count="72">
    <mergeCell ref="A1:D1"/>
    <mergeCell ref="A2:B2"/>
    <mergeCell ref="A3:B3"/>
    <mergeCell ref="C3:E3"/>
    <mergeCell ref="A4:B4"/>
    <mergeCell ref="C4:E4"/>
    <mergeCell ref="A5:B5"/>
    <mergeCell ref="A6:B6"/>
    <mergeCell ref="C6:G6"/>
    <mergeCell ref="A8:E8"/>
    <mergeCell ref="A9:A14"/>
    <mergeCell ref="B9:B14"/>
    <mergeCell ref="C9:C14"/>
    <mergeCell ref="D9:D14"/>
    <mergeCell ref="E9:E14"/>
    <mergeCell ref="F9:BA9"/>
    <mergeCell ref="AS10:BA10"/>
    <mergeCell ref="F11:T11"/>
    <mergeCell ref="U11:Z11"/>
    <mergeCell ref="AA11:AI11"/>
    <mergeCell ref="AJ11:AR11"/>
    <mergeCell ref="AS11:BA11"/>
    <mergeCell ref="AA12:AC12"/>
    <mergeCell ref="F10:T10"/>
    <mergeCell ref="U10:Z10"/>
    <mergeCell ref="AA10:AI10"/>
    <mergeCell ref="AJ10:AR10"/>
    <mergeCell ref="F12:K12"/>
    <mergeCell ref="L12:N12"/>
    <mergeCell ref="O12:T12"/>
    <mergeCell ref="U12:W12"/>
    <mergeCell ref="X12:Z12"/>
    <mergeCell ref="AV12:AX12"/>
    <mergeCell ref="AY12:BA12"/>
    <mergeCell ref="F13:H13"/>
    <mergeCell ref="I13:K13"/>
    <mergeCell ref="L13:N13"/>
    <mergeCell ref="O13:Q13"/>
    <mergeCell ref="R13:T13"/>
    <mergeCell ref="U13:W13"/>
    <mergeCell ref="X13:Z13"/>
    <mergeCell ref="AA13:AC13"/>
    <mergeCell ref="AD12:AF12"/>
    <mergeCell ref="AG12:AI12"/>
    <mergeCell ref="AJ12:AL12"/>
    <mergeCell ref="AM12:AO12"/>
    <mergeCell ref="AP12:AR12"/>
    <mergeCell ref="AS12:AU12"/>
    <mergeCell ref="AV13:AX13"/>
    <mergeCell ref="AY13:BA13"/>
    <mergeCell ref="G14:H14"/>
    <mergeCell ref="J14:K14"/>
    <mergeCell ref="M14:N14"/>
    <mergeCell ref="P14:Q14"/>
    <mergeCell ref="S14:T14"/>
    <mergeCell ref="V14:W14"/>
    <mergeCell ref="Y14:Z14"/>
    <mergeCell ref="AB14:AC14"/>
    <mergeCell ref="AD13:AF13"/>
    <mergeCell ref="AG13:AI13"/>
    <mergeCell ref="AJ13:AL13"/>
    <mergeCell ref="AM13:AO13"/>
    <mergeCell ref="AP13:AR13"/>
    <mergeCell ref="AS13:AU13"/>
    <mergeCell ref="AW14:AX14"/>
    <mergeCell ref="AZ14:BA14"/>
    <mergeCell ref="AE14:AF14"/>
    <mergeCell ref="AH14:AI14"/>
    <mergeCell ref="AK14:AL14"/>
    <mergeCell ref="AN14:AO14"/>
    <mergeCell ref="AQ14:AR14"/>
    <mergeCell ref="AT14:AU14"/>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xr:uid="{00000000-0002-0000-0600-000000000000}">
          <x14:formula1>
            <xm:f>'d:\Users\User\Documents\[Барыш.xlsx]Индикаторы'!#REF!</xm:f>
          </x14:formula1>
          <xm:sqref>AY15:AY114 F15:F114 I15:I114 L15:L114 U15:U114 AA15:AA114 AD15:AD114 O15:O114 R15:R114 X15:X114 AG15:AG114 AJ15:AJ114 AM15:AM114 AP15:AP114 AS15:AS114 AV15:AV114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118"/>
  <sheetViews>
    <sheetView topLeftCell="X1" workbookViewId="0">
      <pane ySplit="3" topLeftCell="A54" activePane="bottomLeft" state="frozen"/>
      <selection pane="bottomLeft" activeCell="AN4" sqref="AN4:AT103"/>
    </sheetView>
  </sheetViews>
  <sheetFormatPr defaultColWidth="9.140625" defaultRowHeight="15" x14ac:dyDescent="0.25"/>
  <cols>
    <col min="2" max="2" width="82.85546875" style="55" customWidth="1"/>
    <col min="3" max="3" width="35.7109375" style="55" customWidth="1"/>
    <col min="4" max="5" width="9.140625" customWidth="1"/>
    <col min="6" max="6" width="33.5703125" customWidth="1"/>
    <col min="7" max="10" width="7.7109375" customWidth="1"/>
    <col min="11" max="14" width="9.140625" customWidth="1"/>
    <col min="15" max="15" width="35" customWidth="1"/>
    <col min="16" max="16" width="9.42578125" customWidth="1"/>
    <col min="17" max="18" width="9.28515625" customWidth="1"/>
    <col min="19" max="22" width="9.140625" customWidth="1"/>
    <col min="23" max="23" width="57.28515625" customWidth="1"/>
    <col min="24" max="31" width="9.140625" customWidth="1"/>
    <col min="32" max="32" width="40.42578125" customWidth="1"/>
    <col min="33" max="39" width="9.140625" customWidth="1"/>
    <col min="41" max="41" width="26.7109375" customWidth="1"/>
    <col min="51" max="51" width="24.28515625" customWidth="1"/>
  </cols>
  <sheetData>
    <row r="1" spans="1:55" s="5" customFormat="1" x14ac:dyDescent="0.25">
      <c r="A1" s="122" t="s">
        <v>0</v>
      </c>
      <c r="B1" s="123" t="s">
        <v>1</v>
      </c>
      <c r="C1" s="49"/>
      <c r="D1" s="122" t="s">
        <v>43</v>
      </c>
      <c r="E1" s="124" t="s">
        <v>0</v>
      </c>
      <c r="F1" s="124" t="s">
        <v>1</v>
      </c>
      <c r="G1" s="128" t="s">
        <v>2</v>
      </c>
      <c r="H1" s="129"/>
      <c r="I1" s="130"/>
      <c r="J1" s="124" t="s">
        <v>76</v>
      </c>
      <c r="K1" s="132" t="s">
        <v>103</v>
      </c>
      <c r="N1" s="131" t="s">
        <v>0</v>
      </c>
      <c r="O1" s="131" t="s">
        <v>1</v>
      </c>
      <c r="P1" s="131" t="s">
        <v>86</v>
      </c>
      <c r="Q1" s="131"/>
      <c r="R1" s="131" t="s">
        <v>4</v>
      </c>
      <c r="S1" s="138" t="s">
        <v>103</v>
      </c>
      <c r="V1" s="127" t="s">
        <v>0</v>
      </c>
      <c r="W1" s="127" t="s">
        <v>1</v>
      </c>
      <c r="X1" s="127" t="s">
        <v>5</v>
      </c>
      <c r="Y1" s="127"/>
      <c r="Z1" s="127"/>
      <c r="AA1" s="127" t="s">
        <v>6</v>
      </c>
      <c r="AB1" s="146" t="s">
        <v>103</v>
      </c>
      <c r="AE1" s="142" t="s">
        <v>0</v>
      </c>
      <c r="AF1" s="142" t="s">
        <v>1</v>
      </c>
      <c r="AG1" s="142" t="s">
        <v>7</v>
      </c>
      <c r="AH1" s="142"/>
      <c r="AI1" s="142"/>
      <c r="AJ1" s="142" t="s">
        <v>8</v>
      </c>
      <c r="AK1" s="143" t="s">
        <v>103</v>
      </c>
      <c r="AN1" s="141" t="s">
        <v>0</v>
      </c>
      <c r="AO1" s="141" t="s">
        <v>1</v>
      </c>
      <c r="AP1" s="141" t="s">
        <v>87</v>
      </c>
      <c r="AQ1" s="141"/>
      <c r="AR1" s="141"/>
      <c r="AS1" s="141" t="s">
        <v>10</v>
      </c>
      <c r="AT1" s="135" t="s">
        <v>103</v>
      </c>
      <c r="AX1" s="5" t="s">
        <v>0</v>
      </c>
      <c r="AY1" s="5" t="s">
        <v>1</v>
      </c>
      <c r="AZ1" s="5" t="s">
        <v>11</v>
      </c>
    </row>
    <row r="2" spans="1:55" s="5" customFormat="1" x14ac:dyDescent="0.25">
      <c r="A2" s="122"/>
      <c r="B2" s="123"/>
      <c r="C2" s="49"/>
      <c r="D2" s="122"/>
      <c r="E2" s="125"/>
      <c r="F2" s="125"/>
      <c r="G2" s="124" t="s">
        <v>17</v>
      </c>
      <c r="H2" s="124" t="s">
        <v>18</v>
      </c>
      <c r="I2" s="124" t="s">
        <v>19</v>
      </c>
      <c r="J2" s="125"/>
      <c r="K2" s="133"/>
      <c r="N2" s="131"/>
      <c r="O2" s="131"/>
      <c r="P2" s="131" t="s">
        <v>22</v>
      </c>
      <c r="Q2" s="131" t="s">
        <v>23</v>
      </c>
      <c r="R2" s="131"/>
      <c r="S2" s="139"/>
      <c r="V2" s="127"/>
      <c r="W2" s="127"/>
      <c r="X2" s="127" t="s">
        <v>27</v>
      </c>
      <c r="Y2" s="127" t="s">
        <v>28</v>
      </c>
      <c r="Z2" s="127" t="s">
        <v>29</v>
      </c>
      <c r="AA2" s="127"/>
      <c r="AB2" s="147"/>
      <c r="AE2" s="142"/>
      <c r="AF2" s="142"/>
      <c r="AG2" s="142" t="s">
        <v>33</v>
      </c>
      <c r="AH2" s="142" t="s">
        <v>34</v>
      </c>
      <c r="AI2" s="142" t="s">
        <v>35</v>
      </c>
      <c r="AJ2" s="142"/>
      <c r="AK2" s="144"/>
      <c r="AN2" s="141"/>
      <c r="AO2" s="141"/>
      <c r="AP2" s="141" t="s">
        <v>39</v>
      </c>
      <c r="AQ2" s="141" t="s">
        <v>40</v>
      </c>
      <c r="AR2" s="141" t="s">
        <v>41</v>
      </c>
      <c r="AS2" s="141"/>
      <c r="AT2" s="136"/>
      <c r="AX2" s="5" t="s">
        <v>0</v>
      </c>
      <c r="AY2" s="5" t="s">
        <v>1</v>
      </c>
      <c r="AZ2" s="5" t="s">
        <v>42</v>
      </c>
    </row>
    <row r="3" spans="1:55" s="5" customFormat="1" x14ac:dyDescent="0.25">
      <c r="A3" s="122"/>
      <c r="B3" s="123"/>
      <c r="C3" s="49"/>
      <c r="D3" s="122"/>
      <c r="E3" s="126"/>
      <c r="F3" s="126"/>
      <c r="G3" s="126"/>
      <c r="H3" s="126"/>
      <c r="I3" s="126"/>
      <c r="J3" s="126"/>
      <c r="K3" s="134"/>
      <c r="L3" s="50"/>
      <c r="M3" s="50"/>
      <c r="N3" s="131"/>
      <c r="O3" s="131"/>
      <c r="P3" s="131"/>
      <c r="Q3" s="131"/>
      <c r="R3" s="131"/>
      <c r="S3" s="140"/>
      <c r="T3" s="50"/>
      <c r="U3" s="50"/>
      <c r="V3" s="127"/>
      <c r="W3" s="127"/>
      <c r="X3" s="127"/>
      <c r="Y3" s="127"/>
      <c r="Z3" s="127"/>
      <c r="AA3" s="127"/>
      <c r="AB3" s="148"/>
      <c r="AC3" s="50"/>
      <c r="AD3" s="50"/>
      <c r="AE3" s="142"/>
      <c r="AF3" s="142"/>
      <c r="AG3" s="142"/>
      <c r="AH3" s="142"/>
      <c r="AI3" s="142"/>
      <c r="AJ3" s="142"/>
      <c r="AK3" s="145"/>
      <c r="AL3" s="50"/>
      <c r="AM3" s="50"/>
      <c r="AN3" s="141"/>
      <c r="AO3" s="141"/>
      <c r="AP3" s="141"/>
      <c r="AQ3" s="141"/>
      <c r="AR3" s="141"/>
      <c r="AS3" s="141"/>
      <c r="AT3" s="137"/>
      <c r="AU3" s="50"/>
      <c r="AV3" s="50"/>
      <c r="AW3" s="50"/>
      <c r="AX3" s="5" t="s">
        <v>0</v>
      </c>
      <c r="AY3" s="5" t="s">
        <v>1</v>
      </c>
      <c r="AZ3" s="5" t="s">
        <v>42</v>
      </c>
      <c r="BA3" s="50" t="s">
        <v>103</v>
      </c>
      <c r="BB3" s="50"/>
      <c r="BC3" s="50"/>
    </row>
    <row r="4" spans="1:55" x14ac:dyDescent="0.25">
      <c r="A4" s="51">
        <f>'бланки '!D6</f>
        <v>1</v>
      </c>
      <c r="B4" s="52" t="str">
        <f>'Рейтинговая таблица организаций'!B4</f>
        <v>ГБОУ «СОШ №2 Г. НАЗРАНЬ»</v>
      </c>
      <c r="C4" s="52" t="str">
        <f>'бланки '!A6</f>
        <v>г.Магас и г.Назрань</v>
      </c>
      <c r="D4" s="51">
        <f>'Рейтинговая таблица организаций'!C4</f>
        <v>522</v>
      </c>
      <c r="E4" s="51">
        <f>A4</f>
        <v>1</v>
      </c>
      <c r="F4" s="51" t="str">
        <f>B4</f>
        <v>ГБОУ «СОШ №2 Г. НАЗРАНЬ»</v>
      </c>
      <c r="G4" s="51">
        <f>'Рейтинговая таблица организаций'!Q4</f>
        <v>100</v>
      </c>
      <c r="H4" s="51">
        <f>'Рейтинговая таблица организаций'!R4</f>
        <v>100</v>
      </c>
      <c r="I4" s="51">
        <f>'Рейтинговая таблица организаций'!S4</f>
        <v>94</v>
      </c>
      <c r="J4" s="51">
        <f>'Рейтинговая таблица организаций'!T4</f>
        <v>97.6</v>
      </c>
      <c r="K4" s="51" t="str">
        <f>IF(M4=1,TEXT(L4,0),CONCATENATE(L4,"-",L4+M4-1))</f>
        <v>95-96</v>
      </c>
      <c r="L4" s="51">
        <f t="shared" ref="L4:L35" si="0">RANK(J4,J$4:J$103)</f>
        <v>95</v>
      </c>
      <c r="M4" s="51">
        <f t="shared" ref="M4:M35" si="1">COUNTIF(L$4:L$103,L4)</f>
        <v>2</v>
      </c>
      <c r="N4" s="51">
        <f>A4</f>
        <v>1</v>
      </c>
      <c r="O4" s="51" t="str">
        <f>B4</f>
        <v>ГБОУ «СОШ №2 Г. НАЗРАНЬ»</v>
      </c>
      <c r="P4" s="51">
        <f>'Рейтинговая таблица организаций'!Z4</f>
        <v>100</v>
      </c>
      <c r="Q4" s="51">
        <f>'Рейтинговая таблица организаций'!AB4</f>
        <v>90</v>
      </c>
      <c r="R4" s="51">
        <f>'Рейтинговая таблица организаций'!AC4</f>
        <v>95</v>
      </c>
      <c r="S4" s="51" t="str">
        <f>IF(U4=1,TEXT(T4,0),CONCATENATE(T4,"-",T4+U4-1))</f>
        <v>93-100</v>
      </c>
      <c r="T4" s="51">
        <f t="shared" ref="T4:T35" si="2">RANK(R4,R$4:R$103)</f>
        <v>93</v>
      </c>
      <c r="U4" s="51">
        <f t="shared" ref="U4:U35" si="3">COUNTIF(T$4:T$103,T4)</f>
        <v>8</v>
      </c>
      <c r="V4" s="51">
        <f>A4</f>
        <v>1</v>
      </c>
      <c r="W4" s="51" t="str">
        <f>B4</f>
        <v>ГБОУ «СОШ №2 Г. НАЗРАНЬ»</v>
      </c>
      <c r="X4" s="51">
        <f>'Рейтинговая таблица организаций'!AH4</f>
        <v>40</v>
      </c>
      <c r="Y4" s="51">
        <f>'Рейтинговая таблица организаций'!AI4</f>
        <v>60</v>
      </c>
      <c r="Z4" s="53">
        <f>'Рейтинговая таблица организаций'!AJ4</f>
        <v>91</v>
      </c>
      <c r="AA4" s="51">
        <f>'Рейтинговая таблица организаций'!AK4</f>
        <v>63.3</v>
      </c>
      <c r="AB4" s="51" t="str">
        <f>IF(AD4=1,TEXT(AC4,0),CONCATENATE(AC4,"-",AC4+AD4-1))</f>
        <v>96</v>
      </c>
      <c r="AC4" s="51">
        <f t="shared" ref="AC4:AC35" si="4">RANK(AA4,AA$4:AA$103)</f>
        <v>96</v>
      </c>
      <c r="AD4" s="51">
        <f t="shared" ref="AD4:AD35" si="5">COUNTIF(AC$4:AC$103,AC4)</f>
        <v>1</v>
      </c>
      <c r="AE4" s="51">
        <f>A4</f>
        <v>1</v>
      </c>
      <c r="AF4" s="51" t="str">
        <f>B4</f>
        <v>ГБОУ «СОШ №2 Г. НАЗРАНЬ»</v>
      </c>
      <c r="AG4" s="51">
        <f>'Рейтинговая таблица организаций'!AR4</f>
        <v>95</v>
      </c>
      <c r="AH4" s="51">
        <f>'Рейтинговая таблица организаций'!AS4</f>
        <v>95</v>
      </c>
      <c r="AI4" s="51">
        <f>'Рейтинговая таблица организаций'!AT4</f>
        <v>97</v>
      </c>
      <c r="AJ4" s="51">
        <f>'Рейтинговая таблица организаций'!AU4</f>
        <v>95.4</v>
      </c>
      <c r="AK4" s="51" t="str">
        <f>IF(AM4=1,TEXT(AL4,0),CONCATENATE(AL4,"-",AL4+AM4-1))</f>
        <v>91</v>
      </c>
      <c r="AL4" s="51">
        <f t="shared" ref="AL4:AL35" si="6">RANK(AJ4,AJ$4:AJ$103)</f>
        <v>91</v>
      </c>
      <c r="AM4" s="51">
        <f t="shared" ref="AM4:AM35" si="7">COUNTIF(AL$4:AL$103,AL4)</f>
        <v>1</v>
      </c>
      <c r="AN4" s="51">
        <f>'бланки '!D6</f>
        <v>1</v>
      </c>
      <c r="AO4" s="51" t="str">
        <f>B4</f>
        <v>ГБОУ «СОШ №2 Г. НАЗРАНЬ»</v>
      </c>
      <c r="AP4" s="51">
        <f>'Рейтинговая таблица организаций'!BB4</f>
        <v>93</v>
      </c>
      <c r="AQ4" s="51">
        <f>'Рейтинговая таблица организаций'!BC4</f>
        <v>90</v>
      </c>
      <c r="AR4" s="51">
        <f>'Рейтинговая таблица организаций'!BD4</f>
        <v>95</v>
      </c>
      <c r="AS4" s="51">
        <f>'Рейтинговая таблица организаций'!BE4</f>
        <v>93.4</v>
      </c>
      <c r="AT4" s="51" t="str">
        <f>IF(AV4=1,TEXT(AU4,0),CONCATENATE(AU4,"-",AU4+AV4-1))</f>
        <v>93</v>
      </c>
      <c r="AU4" s="51">
        <f t="shared" ref="AU4:AU35" si="8">RANK(AS4,AS$4:AS$103)</f>
        <v>93</v>
      </c>
      <c r="AV4" s="51">
        <f t="shared" ref="AV4:AV35" si="9">COUNTIF(AU$4:AU$103,AU4)</f>
        <v>1</v>
      </c>
      <c r="AW4" s="54" t="str">
        <f>C4</f>
        <v>г.Магас и г.Назрань</v>
      </c>
      <c r="AX4" s="51">
        <f>A4</f>
        <v>1</v>
      </c>
      <c r="AY4" s="51" t="str">
        <f>B4</f>
        <v>ГБОУ «СОШ №2 Г. НАЗРАНЬ»</v>
      </c>
      <c r="AZ4" s="51">
        <f>'Рейтинговая таблица организаций'!BF4</f>
        <v>88.939999999999984</v>
      </c>
      <c r="BA4" s="51" t="str">
        <f>IF(BC4=1,TEXT(BB4,0),CONCATENATE(BB4,"-",BB4+BC4-1))</f>
        <v>100</v>
      </c>
      <c r="BB4" s="51">
        <f t="shared" ref="BB4:BB35" si="10">RANK(AZ4,AZ$4:AZ$103)</f>
        <v>100</v>
      </c>
      <c r="BC4" s="51">
        <f t="shared" ref="BC4:BC35" si="11">COUNTIF(AZ$4:AZ$103,AZ4)</f>
        <v>1</v>
      </c>
    </row>
    <row r="5" spans="1:55" x14ac:dyDescent="0.25">
      <c r="A5" s="51">
        <f>'бланки '!D7</f>
        <v>2</v>
      </c>
      <c r="B5" s="52" t="str">
        <f>'Рейтинговая таблица организаций'!B5</f>
        <v>ГБОУ «СОШ №8 Г. НАЗРАНЬ»</v>
      </c>
      <c r="C5" s="52" t="str">
        <f>'бланки '!A7</f>
        <v>г.Магас и г.Назрань</v>
      </c>
      <c r="D5" s="51">
        <f>'Рейтинговая таблица организаций'!C5</f>
        <v>211</v>
      </c>
      <c r="E5" s="51">
        <f t="shared" ref="E5:E28" si="12">A5</f>
        <v>2</v>
      </c>
      <c r="F5" s="51" t="str">
        <f t="shared" ref="F5:F28" si="13">B5</f>
        <v>ГБОУ «СОШ №8 Г. НАЗРАНЬ»</v>
      </c>
      <c r="G5" s="51">
        <f>'Рейтинговая таблица организаций'!Q5</f>
        <v>100</v>
      </c>
      <c r="H5" s="51">
        <f>'Рейтинговая таблица организаций'!R5</f>
        <v>100</v>
      </c>
      <c r="I5" s="51">
        <f>'Рейтинговая таблица организаций'!S5</f>
        <v>95</v>
      </c>
      <c r="J5" s="51">
        <f>'Рейтинговая таблица организаций'!T5</f>
        <v>98</v>
      </c>
      <c r="K5" s="51" t="str">
        <f t="shared" ref="K5:K28" si="14">IF(M5=1,TEXT(L5,0),CONCATENATE(L5,"-",L5+M5-1))</f>
        <v>86-94</v>
      </c>
      <c r="L5" s="51">
        <f t="shared" si="0"/>
        <v>86</v>
      </c>
      <c r="M5" s="51">
        <f t="shared" si="1"/>
        <v>9</v>
      </c>
      <c r="N5" s="51">
        <f t="shared" ref="N5:N28" si="15">A5</f>
        <v>2</v>
      </c>
      <c r="O5" s="51" t="str">
        <f t="shared" ref="O5:O28" si="16">B5</f>
        <v>ГБОУ «СОШ №8 Г. НАЗРАНЬ»</v>
      </c>
      <c r="P5" s="51">
        <f>'Рейтинговая таблица организаций'!Z5</f>
        <v>100</v>
      </c>
      <c r="Q5" s="51">
        <f>'Рейтинговая таблица организаций'!AB5</f>
        <v>99</v>
      </c>
      <c r="R5" s="51">
        <f>'Рейтинговая таблица организаций'!AC5</f>
        <v>99.5</v>
      </c>
      <c r="S5" s="51" t="str">
        <f t="shared" ref="S5:S28" si="17">IF(U5=1,TEXT(T5,0),CONCATENATE(T5,"-",T5+U5-1))</f>
        <v>20-38</v>
      </c>
      <c r="T5" s="51">
        <f t="shared" si="2"/>
        <v>20</v>
      </c>
      <c r="U5" s="51">
        <f t="shared" si="3"/>
        <v>19</v>
      </c>
      <c r="V5" s="51">
        <f t="shared" ref="V5:V28" si="18">A5</f>
        <v>2</v>
      </c>
      <c r="W5" s="51" t="str">
        <f t="shared" ref="W5:W28" si="19">B5</f>
        <v>ГБОУ «СОШ №8 Г. НАЗРАНЬ»</v>
      </c>
      <c r="X5" s="51">
        <f>'Рейтинговая таблица организаций'!AH5</f>
        <v>20</v>
      </c>
      <c r="Y5" s="51">
        <f>'Рейтинговая таблица организаций'!AI5</f>
        <v>80</v>
      </c>
      <c r="Z5" s="53">
        <f>'Рейтинговая таблица организаций'!AJ5</f>
        <v>93</v>
      </c>
      <c r="AA5" s="51">
        <f>'Рейтинговая таблица организаций'!AK5</f>
        <v>65.900000000000006</v>
      </c>
      <c r="AB5" s="51" t="str">
        <f t="shared" ref="AB5:AB28" si="20">IF(AD5=1,TEXT(AC5,0),CONCATENATE(AC5,"-",AC5+AD5-1))</f>
        <v>88</v>
      </c>
      <c r="AC5" s="51">
        <f t="shared" si="4"/>
        <v>88</v>
      </c>
      <c r="AD5" s="51">
        <f t="shared" si="5"/>
        <v>1</v>
      </c>
      <c r="AE5" s="51">
        <f t="shared" ref="AE5:AE28" si="21">A5</f>
        <v>2</v>
      </c>
      <c r="AF5" s="51" t="str">
        <f t="shared" ref="AF5:AF28" si="22">B5</f>
        <v>ГБОУ «СОШ №8 Г. НАЗРАНЬ»</v>
      </c>
      <c r="AG5" s="51">
        <f>'Рейтинговая таблица организаций'!AR5</f>
        <v>99</v>
      </c>
      <c r="AH5" s="51">
        <f>'Рейтинговая таблица организаций'!AS5</f>
        <v>99</v>
      </c>
      <c r="AI5" s="51">
        <f>'Рейтинговая таблица организаций'!AT5</f>
        <v>100</v>
      </c>
      <c r="AJ5" s="51">
        <f>'Рейтинговая таблица организаций'!AU5</f>
        <v>99.2</v>
      </c>
      <c r="AK5" s="51" t="str">
        <f t="shared" ref="AK5:AK28" si="23">IF(AM5=1,TEXT(AL5,0),CONCATENATE(AL5,"-",AL5+AM5-1))</f>
        <v>31-39</v>
      </c>
      <c r="AL5" s="51">
        <f t="shared" si="6"/>
        <v>31</v>
      </c>
      <c r="AM5" s="51">
        <f t="shared" si="7"/>
        <v>9</v>
      </c>
      <c r="AN5" s="51">
        <f>'бланки '!D7</f>
        <v>2</v>
      </c>
      <c r="AO5" s="51" t="str">
        <f t="shared" ref="AO5:AO28" si="24">B5</f>
        <v>ГБОУ «СОШ №8 Г. НАЗРАНЬ»</v>
      </c>
      <c r="AP5" s="51">
        <f>'Рейтинговая таблица организаций'!BB5</f>
        <v>96</v>
      </c>
      <c r="AQ5" s="51">
        <f>'Рейтинговая таблица организаций'!BC5</f>
        <v>96</v>
      </c>
      <c r="AR5" s="51">
        <f>'Рейтинговая таблица организаций'!BD5</f>
        <v>99</v>
      </c>
      <c r="AS5" s="51">
        <f>'Рейтинговая таблица организаций'!BE5</f>
        <v>97.5</v>
      </c>
      <c r="AT5" s="51" t="str">
        <f t="shared" ref="AT5:AT28" si="25">IF(AV5=1,TEXT(AU5,0),CONCATENATE(AU5,"-",AU5+AV5-1))</f>
        <v>59-62</v>
      </c>
      <c r="AU5" s="51">
        <f t="shared" si="8"/>
        <v>59</v>
      </c>
      <c r="AV5" s="51">
        <f t="shared" si="9"/>
        <v>4</v>
      </c>
      <c r="AW5" s="54" t="str">
        <f t="shared" ref="AW5:AW28" si="26">C5</f>
        <v>г.Магас и г.Назрань</v>
      </c>
      <c r="AX5" s="51">
        <f t="shared" ref="AX5:AX28" si="27">A5</f>
        <v>2</v>
      </c>
      <c r="AY5" s="51" t="str">
        <f t="shared" ref="AY5:AY28" si="28">B5</f>
        <v>ГБОУ «СОШ №8 Г. НАЗРАНЬ»</v>
      </c>
      <c r="AZ5" s="51">
        <f>'Рейтинговая таблица организаций'!BF5</f>
        <v>92.02</v>
      </c>
      <c r="BA5" s="51" t="str">
        <f t="shared" ref="BA5:BA68" si="29">IF(BC5=1,TEXT(BB5,0),CONCATENATE(BB5,"-",BB5+BC5-1))</f>
        <v>89</v>
      </c>
      <c r="BB5" s="51">
        <f t="shared" si="10"/>
        <v>89</v>
      </c>
      <c r="BC5" s="51">
        <f t="shared" si="11"/>
        <v>1</v>
      </c>
    </row>
    <row r="6" spans="1:55" x14ac:dyDescent="0.25">
      <c r="A6" s="51">
        <f>'бланки '!D8</f>
        <v>3</v>
      </c>
      <c r="B6" s="52" t="str">
        <f>'Рейтинговая таблица организаций'!B6</f>
        <v>ГБОУ «СОШ-САД №10 Г. НАЗРАНЬ»</v>
      </c>
      <c r="C6" s="52" t="str">
        <f>'бланки '!A8</f>
        <v>г.Магас и г.Назрань</v>
      </c>
      <c r="D6" s="51">
        <f>'Рейтинговая таблица организаций'!C6</f>
        <v>308</v>
      </c>
      <c r="E6" s="51">
        <f t="shared" si="12"/>
        <v>3</v>
      </c>
      <c r="F6" s="51" t="str">
        <f t="shared" si="13"/>
        <v>ГБОУ «СОШ-САД №10 Г. НАЗРАНЬ»</v>
      </c>
      <c r="G6" s="51">
        <f>'Рейтинговая таблица организаций'!Q6</f>
        <v>100</v>
      </c>
      <c r="H6" s="51">
        <f>'Рейтинговая таблица организаций'!R6</f>
        <v>100</v>
      </c>
      <c r="I6" s="51">
        <f>'Рейтинговая таблица организаций'!S6</f>
        <v>98</v>
      </c>
      <c r="J6" s="51">
        <f>'Рейтинговая таблица организаций'!T6</f>
        <v>99.2</v>
      </c>
      <c r="K6" s="51" t="str">
        <f t="shared" si="14"/>
        <v>35-62</v>
      </c>
      <c r="L6" s="51">
        <f t="shared" si="0"/>
        <v>35</v>
      </c>
      <c r="M6" s="51">
        <f t="shared" si="1"/>
        <v>28</v>
      </c>
      <c r="N6" s="51">
        <f t="shared" si="15"/>
        <v>3</v>
      </c>
      <c r="O6" s="51" t="str">
        <f t="shared" si="16"/>
        <v>ГБОУ «СОШ-САД №10 Г. НАЗРАНЬ»</v>
      </c>
      <c r="P6" s="51">
        <f>'Рейтинговая таблица организаций'!Z6</f>
        <v>100</v>
      </c>
      <c r="Q6" s="51">
        <f>'Рейтинговая таблица организаций'!AB6</f>
        <v>99</v>
      </c>
      <c r="R6" s="51">
        <f>'Рейтинговая таблица организаций'!AC6</f>
        <v>99.5</v>
      </c>
      <c r="S6" s="51" t="str">
        <f t="shared" si="17"/>
        <v>20-38</v>
      </c>
      <c r="T6" s="51">
        <f t="shared" si="2"/>
        <v>20</v>
      </c>
      <c r="U6" s="51">
        <f t="shared" si="3"/>
        <v>19</v>
      </c>
      <c r="V6" s="51">
        <f t="shared" si="18"/>
        <v>3</v>
      </c>
      <c r="W6" s="51" t="str">
        <f t="shared" si="19"/>
        <v>ГБОУ «СОШ-САД №10 Г. НАЗРАНЬ»</v>
      </c>
      <c r="X6" s="51">
        <f>'Рейтинговая таблица организаций'!AH6</f>
        <v>80</v>
      </c>
      <c r="Y6" s="51">
        <f>'Рейтинговая таблица организаций'!AI6</f>
        <v>80</v>
      </c>
      <c r="Z6" s="53">
        <f>'Рейтинговая таблица организаций'!AJ6</f>
        <v>100</v>
      </c>
      <c r="AA6" s="51">
        <f>'Рейтинговая таблица организаций'!AK6</f>
        <v>86</v>
      </c>
      <c r="AB6" s="51" t="str">
        <f t="shared" si="20"/>
        <v>43-46</v>
      </c>
      <c r="AC6" s="51">
        <f t="shared" si="4"/>
        <v>43</v>
      </c>
      <c r="AD6" s="51">
        <f t="shared" si="5"/>
        <v>4</v>
      </c>
      <c r="AE6" s="51">
        <f t="shared" si="21"/>
        <v>3</v>
      </c>
      <c r="AF6" s="51" t="str">
        <f t="shared" si="22"/>
        <v>ГБОУ «СОШ-САД №10 Г. НАЗРАНЬ»</v>
      </c>
      <c r="AG6" s="51">
        <f>'Рейтинговая таблица организаций'!AR6</f>
        <v>100</v>
      </c>
      <c r="AH6" s="51">
        <f>'Рейтинговая таблица организаций'!AS6</f>
        <v>100</v>
      </c>
      <c r="AI6" s="51">
        <f>'Рейтинговая таблица организаций'!AT6</f>
        <v>100</v>
      </c>
      <c r="AJ6" s="51">
        <f>'Рейтинговая таблица организаций'!AU6</f>
        <v>100</v>
      </c>
      <c r="AK6" s="51" t="str">
        <f t="shared" si="23"/>
        <v>1-13</v>
      </c>
      <c r="AL6" s="51">
        <f t="shared" si="6"/>
        <v>1</v>
      </c>
      <c r="AM6" s="51">
        <f t="shared" si="7"/>
        <v>13</v>
      </c>
      <c r="AN6" s="51">
        <f>'бланки '!D8</f>
        <v>3</v>
      </c>
      <c r="AO6" s="51" t="str">
        <f t="shared" si="24"/>
        <v>ГБОУ «СОШ-САД №10 Г. НАЗРАНЬ»</v>
      </c>
      <c r="AP6" s="51">
        <f>'Рейтинговая таблица организаций'!BB6</f>
        <v>100</v>
      </c>
      <c r="AQ6" s="51">
        <f>'Рейтинговая таблица организаций'!BC6</f>
        <v>100</v>
      </c>
      <c r="AR6" s="51">
        <f>'Рейтинговая таблица организаций'!BD6</f>
        <v>100</v>
      </c>
      <c r="AS6" s="51">
        <f>'Рейтинговая таблица организаций'!BE6</f>
        <v>100</v>
      </c>
      <c r="AT6" s="51" t="str">
        <f t="shared" si="25"/>
        <v>1-10</v>
      </c>
      <c r="AU6" s="51">
        <f t="shared" si="8"/>
        <v>1</v>
      </c>
      <c r="AV6" s="51">
        <f t="shared" si="9"/>
        <v>10</v>
      </c>
      <c r="AW6" s="54" t="str">
        <f t="shared" si="26"/>
        <v>г.Магас и г.Назрань</v>
      </c>
      <c r="AX6" s="51">
        <f t="shared" si="27"/>
        <v>3</v>
      </c>
      <c r="AY6" s="51" t="str">
        <f t="shared" si="28"/>
        <v>ГБОУ «СОШ-САД №10 Г. НАЗРАНЬ»</v>
      </c>
      <c r="AZ6" s="51">
        <f>'Рейтинговая таблица организаций'!BF6</f>
        <v>96.94</v>
      </c>
      <c r="BA6" s="51" t="str">
        <f t="shared" si="29"/>
        <v>23</v>
      </c>
      <c r="BB6" s="51">
        <f t="shared" si="10"/>
        <v>23</v>
      </c>
      <c r="BC6" s="51">
        <f t="shared" si="11"/>
        <v>1</v>
      </c>
    </row>
    <row r="7" spans="1:55" x14ac:dyDescent="0.25">
      <c r="A7" s="51">
        <f>'бланки '!D9</f>
        <v>4</v>
      </c>
      <c r="B7" s="52" t="str">
        <f>'Рейтинговая таблица организаций'!B7</f>
        <v>ГБОУ «СОШ-ДС №11 Г. НАЗРАНЬ»</v>
      </c>
      <c r="C7" s="52" t="str">
        <f>'бланки '!A9</f>
        <v>г.Магас и г.Назрань</v>
      </c>
      <c r="D7" s="51">
        <f>'Рейтинговая таблица организаций'!C7</f>
        <v>286</v>
      </c>
      <c r="E7" s="51">
        <f t="shared" si="12"/>
        <v>4</v>
      </c>
      <c r="F7" s="51" t="str">
        <f t="shared" si="13"/>
        <v>ГБОУ «СОШ-ДС №11 Г. НАЗРАНЬ»</v>
      </c>
      <c r="G7" s="51">
        <f>'Рейтинговая таблица организаций'!Q7</f>
        <v>100</v>
      </c>
      <c r="H7" s="51">
        <f>'Рейтинговая таблица организаций'!R7</f>
        <v>100</v>
      </c>
      <c r="I7" s="51">
        <f>'Рейтинговая таблица организаций'!S7</f>
        <v>98</v>
      </c>
      <c r="J7" s="51">
        <f>'Рейтинговая таблица организаций'!T7</f>
        <v>99.2</v>
      </c>
      <c r="K7" s="51" t="str">
        <f t="shared" si="14"/>
        <v>35-62</v>
      </c>
      <c r="L7" s="51">
        <f t="shared" si="0"/>
        <v>35</v>
      </c>
      <c r="M7" s="51">
        <f t="shared" si="1"/>
        <v>28</v>
      </c>
      <c r="N7" s="51">
        <f t="shared" si="15"/>
        <v>4</v>
      </c>
      <c r="O7" s="51" t="str">
        <f t="shared" si="16"/>
        <v>ГБОУ «СОШ-ДС №11 Г. НАЗРАНЬ»</v>
      </c>
      <c r="P7" s="51">
        <f>'Рейтинговая таблица организаций'!Z7</f>
        <v>100</v>
      </c>
      <c r="Q7" s="51">
        <f>'Рейтинговая таблица организаций'!AB7</f>
        <v>100</v>
      </c>
      <c r="R7" s="51">
        <f>'Рейтинговая таблица организаций'!AC7</f>
        <v>100</v>
      </c>
      <c r="S7" s="51" t="str">
        <f t="shared" si="17"/>
        <v>1-19</v>
      </c>
      <c r="T7" s="51">
        <f t="shared" si="2"/>
        <v>1</v>
      </c>
      <c r="U7" s="51">
        <f t="shared" si="3"/>
        <v>19</v>
      </c>
      <c r="V7" s="51">
        <f t="shared" si="18"/>
        <v>4</v>
      </c>
      <c r="W7" s="51" t="str">
        <f t="shared" si="19"/>
        <v>ГБОУ «СОШ-ДС №11 Г. НАЗРАНЬ»</v>
      </c>
      <c r="X7" s="51">
        <f>'Рейтинговая таблица организаций'!AH7</f>
        <v>100</v>
      </c>
      <c r="Y7" s="51">
        <f>'Рейтинговая таблица организаций'!AI7</f>
        <v>80</v>
      </c>
      <c r="Z7" s="53">
        <f>'Рейтинговая таблица организаций'!AJ7</f>
        <v>97</v>
      </c>
      <c r="AA7" s="51">
        <f>'Рейтинговая таблица организаций'!AK7</f>
        <v>91.1</v>
      </c>
      <c r="AB7" s="51" t="str">
        <f t="shared" si="20"/>
        <v>26</v>
      </c>
      <c r="AC7" s="51">
        <f t="shared" si="4"/>
        <v>26</v>
      </c>
      <c r="AD7" s="51">
        <f t="shared" si="5"/>
        <v>1</v>
      </c>
      <c r="AE7" s="51">
        <f t="shared" si="21"/>
        <v>4</v>
      </c>
      <c r="AF7" s="51" t="str">
        <f t="shared" si="22"/>
        <v>ГБОУ «СОШ-ДС №11 Г. НАЗРАНЬ»</v>
      </c>
      <c r="AG7" s="51">
        <f>'Рейтинговая таблица организаций'!AR7</f>
        <v>100</v>
      </c>
      <c r="AH7" s="51">
        <f>'Рейтинговая таблица организаций'!AS7</f>
        <v>99</v>
      </c>
      <c r="AI7" s="51">
        <f>'Рейтинговая таблица организаций'!AT7</f>
        <v>100</v>
      </c>
      <c r="AJ7" s="51">
        <f>'Рейтинговая таблица организаций'!AU7</f>
        <v>99.6</v>
      </c>
      <c r="AK7" s="51" t="str">
        <f t="shared" si="23"/>
        <v>18-27</v>
      </c>
      <c r="AL7" s="51">
        <f t="shared" si="6"/>
        <v>18</v>
      </c>
      <c r="AM7" s="51">
        <f t="shared" si="7"/>
        <v>10</v>
      </c>
      <c r="AN7" s="51">
        <f>'бланки '!D9</f>
        <v>4</v>
      </c>
      <c r="AO7" s="51" t="str">
        <f t="shared" si="24"/>
        <v>ГБОУ «СОШ-ДС №11 Г. НАЗРАНЬ»</v>
      </c>
      <c r="AP7" s="51">
        <f>'Рейтинговая таблица организаций'!BB7</f>
        <v>100</v>
      </c>
      <c r="AQ7" s="51">
        <f>'Рейтинговая таблица организаций'!BC7</f>
        <v>99</v>
      </c>
      <c r="AR7" s="51">
        <f>'Рейтинговая таблица организаций'!BD7</f>
        <v>100</v>
      </c>
      <c r="AS7" s="51">
        <f>'Рейтинговая таблица организаций'!BE7</f>
        <v>99.8</v>
      </c>
      <c r="AT7" s="51" t="str">
        <f t="shared" si="25"/>
        <v>11-16</v>
      </c>
      <c r="AU7" s="51">
        <f t="shared" si="8"/>
        <v>11</v>
      </c>
      <c r="AV7" s="51">
        <f t="shared" si="9"/>
        <v>6</v>
      </c>
      <c r="AW7" s="54" t="str">
        <f t="shared" si="26"/>
        <v>г.Магас и г.Назрань</v>
      </c>
      <c r="AX7" s="51">
        <f t="shared" si="27"/>
        <v>4</v>
      </c>
      <c r="AY7" s="51" t="str">
        <f t="shared" si="28"/>
        <v>ГБОУ «СОШ-ДС №11 Г. НАЗРАНЬ»</v>
      </c>
      <c r="AZ7" s="51">
        <f>'Рейтинговая таблица организаций'!BF7</f>
        <v>97.94</v>
      </c>
      <c r="BA7" s="51" t="str">
        <f t="shared" si="29"/>
        <v>11</v>
      </c>
      <c r="BB7" s="51">
        <f t="shared" si="10"/>
        <v>11</v>
      </c>
      <c r="BC7" s="51">
        <f t="shared" si="11"/>
        <v>1</v>
      </c>
    </row>
    <row r="8" spans="1:55" x14ac:dyDescent="0.25">
      <c r="A8" s="51">
        <f>'бланки '!D10</f>
        <v>5</v>
      </c>
      <c r="B8" s="52" t="str">
        <f>'Рейтинговая таблица организаций'!B8</f>
        <v>ГБОУ «СОШ №14 Г. НАЗРАНЬ»</v>
      </c>
      <c r="C8" s="52" t="str">
        <f>'бланки '!A10</f>
        <v>г.Магас и г.Назрань</v>
      </c>
      <c r="D8" s="51">
        <f>'Рейтинговая таблица организаций'!C8</f>
        <v>328</v>
      </c>
      <c r="E8" s="51">
        <f t="shared" si="12"/>
        <v>5</v>
      </c>
      <c r="F8" s="51" t="str">
        <f t="shared" si="13"/>
        <v>ГБОУ «СОШ №14 Г. НАЗРАНЬ»</v>
      </c>
      <c r="G8" s="51">
        <f>'Рейтинговая таблица организаций'!Q8</f>
        <v>100</v>
      </c>
      <c r="H8" s="51">
        <f>'Рейтинговая таблица организаций'!R8</f>
        <v>100</v>
      </c>
      <c r="I8" s="51">
        <f>'Рейтинговая таблица организаций'!S8</f>
        <v>99</v>
      </c>
      <c r="J8" s="51">
        <f>'Рейтинговая таблица организаций'!T8</f>
        <v>99.6</v>
      </c>
      <c r="K8" s="51" t="str">
        <f t="shared" si="14"/>
        <v>11-34</v>
      </c>
      <c r="L8" s="51">
        <f t="shared" si="0"/>
        <v>11</v>
      </c>
      <c r="M8" s="51">
        <f t="shared" si="1"/>
        <v>24</v>
      </c>
      <c r="N8" s="51">
        <f t="shared" si="15"/>
        <v>5</v>
      </c>
      <c r="O8" s="51" t="str">
        <f t="shared" si="16"/>
        <v>ГБОУ «СОШ №14 Г. НАЗРАНЬ»</v>
      </c>
      <c r="P8" s="51">
        <f>'Рейтинговая таблица организаций'!Z8</f>
        <v>100</v>
      </c>
      <c r="Q8" s="51">
        <f>'Рейтинговая таблица организаций'!AB8</f>
        <v>99</v>
      </c>
      <c r="R8" s="51">
        <f>'Рейтинговая таблица организаций'!AC8</f>
        <v>99.5</v>
      </c>
      <c r="S8" s="51" t="str">
        <f t="shared" si="17"/>
        <v>20-38</v>
      </c>
      <c r="T8" s="51">
        <f t="shared" si="2"/>
        <v>20</v>
      </c>
      <c r="U8" s="51">
        <f t="shared" si="3"/>
        <v>19</v>
      </c>
      <c r="V8" s="51">
        <f t="shared" si="18"/>
        <v>5</v>
      </c>
      <c r="W8" s="51" t="str">
        <f t="shared" si="19"/>
        <v>ГБОУ «СОШ №14 Г. НАЗРАНЬ»</v>
      </c>
      <c r="X8" s="51">
        <f>'Рейтинговая таблица организаций'!AH8</f>
        <v>20</v>
      </c>
      <c r="Y8" s="51">
        <f>'Рейтинговая таблица организаций'!AI8</f>
        <v>60</v>
      </c>
      <c r="Z8" s="53">
        <f>'Рейтинговая таблица организаций'!AJ8</f>
        <v>100</v>
      </c>
      <c r="AA8" s="51">
        <f>'Рейтинговая таблица организаций'!AK8</f>
        <v>60</v>
      </c>
      <c r="AB8" s="51" t="str">
        <f t="shared" si="20"/>
        <v>97-98</v>
      </c>
      <c r="AC8" s="51">
        <f t="shared" si="4"/>
        <v>97</v>
      </c>
      <c r="AD8" s="51">
        <f t="shared" si="5"/>
        <v>2</v>
      </c>
      <c r="AE8" s="51">
        <f t="shared" si="21"/>
        <v>5</v>
      </c>
      <c r="AF8" s="51" t="str">
        <f t="shared" si="22"/>
        <v>ГБОУ «СОШ №14 Г. НАЗРАНЬ»</v>
      </c>
      <c r="AG8" s="51">
        <f>'Рейтинговая таблица организаций'!AR8</f>
        <v>100</v>
      </c>
      <c r="AH8" s="51">
        <f>'Рейтинговая таблица организаций'!AS8</f>
        <v>100</v>
      </c>
      <c r="AI8" s="51">
        <f>'Рейтинговая таблица организаций'!AT8</f>
        <v>99</v>
      </c>
      <c r="AJ8" s="51">
        <f>'Рейтинговая таблица организаций'!AU8</f>
        <v>99.8</v>
      </c>
      <c r="AK8" s="51" t="str">
        <f t="shared" si="23"/>
        <v>14-17</v>
      </c>
      <c r="AL8" s="51">
        <f t="shared" si="6"/>
        <v>14</v>
      </c>
      <c r="AM8" s="51">
        <f t="shared" si="7"/>
        <v>4</v>
      </c>
      <c r="AN8" s="51">
        <f>'бланки '!D10</f>
        <v>5</v>
      </c>
      <c r="AO8" s="51" t="str">
        <f t="shared" si="24"/>
        <v>ГБОУ «СОШ №14 Г. НАЗРАНЬ»</v>
      </c>
      <c r="AP8" s="51">
        <f>'Рейтинговая таблица организаций'!BB8</f>
        <v>99</v>
      </c>
      <c r="AQ8" s="51">
        <f>'Рейтинговая таблица организаций'!BC8</f>
        <v>99</v>
      </c>
      <c r="AR8" s="51">
        <f>'Рейтинговая таблица организаций'!BD8</f>
        <v>99</v>
      </c>
      <c r="AS8" s="51">
        <f>'Рейтинговая таблица организаций'!BE8</f>
        <v>99</v>
      </c>
      <c r="AT8" s="51" t="str">
        <f t="shared" si="25"/>
        <v>32-35</v>
      </c>
      <c r="AU8" s="51">
        <f t="shared" si="8"/>
        <v>32</v>
      </c>
      <c r="AV8" s="51">
        <f t="shared" si="9"/>
        <v>4</v>
      </c>
      <c r="AW8" s="54" t="str">
        <f t="shared" si="26"/>
        <v>г.Магас и г.Назрань</v>
      </c>
      <c r="AX8" s="51">
        <f t="shared" si="27"/>
        <v>5</v>
      </c>
      <c r="AY8" s="51" t="str">
        <f t="shared" si="28"/>
        <v>ГБОУ «СОШ №14 Г. НАЗРАНЬ»</v>
      </c>
      <c r="AZ8" s="51">
        <f>'Рейтинговая таблица организаций'!BF8</f>
        <v>91.580000000000013</v>
      </c>
      <c r="BA8" s="51" t="str">
        <f t="shared" si="29"/>
        <v>90</v>
      </c>
      <c r="BB8" s="51">
        <f t="shared" si="10"/>
        <v>90</v>
      </c>
      <c r="BC8" s="51">
        <f t="shared" si="11"/>
        <v>1</v>
      </c>
    </row>
    <row r="9" spans="1:55" x14ac:dyDescent="0.25">
      <c r="A9" s="51">
        <f>'бланки '!D11</f>
        <v>6</v>
      </c>
      <c r="B9" s="52" t="str">
        <f>'Рейтинговая таблица организаций'!B9</f>
        <v>ГБОУ «СОШ №18 Г. НАЗРАНЬ»</v>
      </c>
      <c r="C9" s="52" t="str">
        <f>'бланки '!A11</f>
        <v>г.Магас и г.Назрань</v>
      </c>
      <c r="D9" s="51">
        <f>'Рейтинговая таблица организаций'!C9</f>
        <v>262</v>
      </c>
      <c r="E9" s="51">
        <f t="shared" si="12"/>
        <v>6</v>
      </c>
      <c r="F9" s="51" t="str">
        <f t="shared" si="13"/>
        <v>ГБОУ «СОШ №18 Г. НАЗРАНЬ»</v>
      </c>
      <c r="G9" s="51">
        <f>'Рейтинговая таблица организаций'!Q9</f>
        <v>100</v>
      </c>
      <c r="H9" s="51">
        <f>'Рейтинговая таблица организаций'!R9</f>
        <v>100</v>
      </c>
      <c r="I9" s="51">
        <f>'Рейтинговая таблица организаций'!S9</f>
        <v>96</v>
      </c>
      <c r="J9" s="51">
        <f>'Рейтинговая таблица организаций'!T9</f>
        <v>98.4</v>
      </c>
      <c r="K9" s="51" t="str">
        <f t="shared" si="14"/>
        <v>71-85</v>
      </c>
      <c r="L9" s="51">
        <f t="shared" si="0"/>
        <v>71</v>
      </c>
      <c r="M9" s="51">
        <f t="shared" si="1"/>
        <v>15</v>
      </c>
      <c r="N9" s="51">
        <f t="shared" si="15"/>
        <v>6</v>
      </c>
      <c r="O9" s="51" t="str">
        <f t="shared" si="16"/>
        <v>ГБОУ «СОШ №18 Г. НАЗРАНЬ»</v>
      </c>
      <c r="P9" s="51">
        <f>'Рейтинговая таблица организаций'!Z9</f>
        <v>100</v>
      </c>
      <c r="Q9" s="51">
        <f>'Рейтинговая таблица организаций'!AB9</f>
        <v>94</v>
      </c>
      <c r="R9" s="51">
        <f>'Рейтинговая таблица организаций'!AC9</f>
        <v>97</v>
      </c>
      <c r="S9" s="51" t="str">
        <f t="shared" si="17"/>
        <v>71-76</v>
      </c>
      <c r="T9" s="51">
        <f t="shared" si="2"/>
        <v>71</v>
      </c>
      <c r="U9" s="51">
        <f t="shared" si="3"/>
        <v>6</v>
      </c>
      <c r="V9" s="51">
        <f t="shared" si="18"/>
        <v>6</v>
      </c>
      <c r="W9" s="51" t="str">
        <f t="shared" si="19"/>
        <v>ГБОУ «СОШ №18 Г. НАЗРАНЬ»</v>
      </c>
      <c r="X9" s="51">
        <f>'Рейтинговая таблица организаций'!AH9</f>
        <v>80</v>
      </c>
      <c r="Y9" s="51">
        <f>'Рейтинговая таблица организаций'!AI9</f>
        <v>80</v>
      </c>
      <c r="Z9" s="53">
        <f>'Рейтинговая таблица организаций'!AJ9</f>
        <v>98</v>
      </c>
      <c r="AA9" s="51">
        <f>'Рейтинговая таблица организаций'!AK9</f>
        <v>85.4</v>
      </c>
      <c r="AB9" s="51" t="str">
        <f t="shared" si="20"/>
        <v>48-49</v>
      </c>
      <c r="AC9" s="51">
        <f t="shared" si="4"/>
        <v>48</v>
      </c>
      <c r="AD9" s="51">
        <f t="shared" si="5"/>
        <v>2</v>
      </c>
      <c r="AE9" s="51">
        <f t="shared" si="21"/>
        <v>6</v>
      </c>
      <c r="AF9" s="51" t="str">
        <f t="shared" si="22"/>
        <v>ГБОУ «СОШ №18 Г. НАЗРАНЬ»</v>
      </c>
      <c r="AG9" s="51">
        <f>'Рейтинговая таблица организаций'!AR9</f>
        <v>95</v>
      </c>
      <c r="AH9" s="51">
        <f>'Рейтинговая таблица организаций'!AS9</f>
        <v>97</v>
      </c>
      <c r="AI9" s="51">
        <f>'Рейтинговая таблица организаций'!AT9</f>
        <v>99</v>
      </c>
      <c r="AJ9" s="51">
        <f>'Рейтинговая таблица организаций'!AU9</f>
        <v>96.6</v>
      </c>
      <c r="AK9" s="51" t="str">
        <f t="shared" si="23"/>
        <v>79-83</v>
      </c>
      <c r="AL9" s="51">
        <f t="shared" si="6"/>
        <v>79</v>
      </c>
      <c r="AM9" s="51">
        <f t="shared" si="7"/>
        <v>5</v>
      </c>
      <c r="AN9" s="51">
        <f>'бланки '!D11</f>
        <v>6</v>
      </c>
      <c r="AO9" s="51" t="str">
        <f t="shared" si="24"/>
        <v>ГБОУ «СОШ №18 Г. НАЗРАНЬ»</v>
      </c>
      <c r="AP9" s="51">
        <f>'Рейтинговая таблица организаций'!BB9</f>
        <v>90</v>
      </c>
      <c r="AQ9" s="51">
        <f>'Рейтинговая таблица организаций'!BC9</f>
        <v>97</v>
      </c>
      <c r="AR9" s="51">
        <f>'Рейтинговая таблица организаций'!BD9</f>
        <v>97</v>
      </c>
      <c r="AS9" s="51">
        <f>'Рейтинговая таблица организаций'!BE9</f>
        <v>94.9</v>
      </c>
      <c r="AT9" s="51" t="str">
        <f t="shared" si="25"/>
        <v>87-88</v>
      </c>
      <c r="AU9" s="51">
        <f t="shared" si="8"/>
        <v>87</v>
      </c>
      <c r="AV9" s="51">
        <f t="shared" si="9"/>
        <v>2</v>
      </c>
      <c r="AW9" s="54" t="str">
        <f t="shared" si="26"/>
        <v>г.Магас и г.Назрань</v>
      </c>
      <c r="AX9" s="51">
        <f t="shared" si="27"/>
        <v>6</v>
      </c>
      <c r="AY9" s="51" t="str">
        <f t="shared" si="28"/>
        <v>ГБОУ «СОШ №18 Г. НАЗРАНЬ»</v>
      </c>
      <c r="AZ9" s="51">
        <f>'Рейтинговая таблица организаций'!BF9</f>
        <v>94.46</v>
      </c>
      <c r="BA9" s="51" t="str">
        <f t="shared" si="29"/>
        <v>61</v>
      </c>
      <c r="BB9" s="51">
        <f t="shared" si="10"/>
        <v>61</v>
      </c>
      <c r="BC9" s="51">
        <f t="shared" si="11"/>
        <v>1</v>
      </c>
    </row>
    <row r="10" spans="1:55" x14ac:dyDescent="0.25">
      <c r="A10" s="51">
        <f>'бланки '!D12</f>
        <v>7</v>
      </c>
      <c r="B10" s="52" t="str">
        <f>'Рейтинговая таблица организаций'!B10</f>
        <v>ГБОУ «СОШ №19 Г. НАЗРАНЬ»</v>
      </c>
      <c r="C10" s="52" t="str">
        <f>'бланки '!A12</f>
        <v>г.Магас и г.Назрань</v>
      </c>
      <c r="D10" s="51">
        <f>'Рейтинговая таблица организаций'!C10</f>
        <v>243</v>
      </c>
      <c r="E10" s="51">
        <f t="shared" si="12"/>
        <v>7</v>
      </c>
      <c r="F10" s="51" t="str">
        <f t="shared" si="13"/>
        <v>ГБОУ «СОШ №19 Г. НАЗРАНЬ»</v>
      </c>
      <c r="G10" s="51">
        <f>'Рейтинговая таблица организаций'!Q10</f>
        <v>100</v>
      </c>
      <c r="H10" s="51">
        <f>'Рейтинговая таблица организаций'!R10</f>
        <v>100</v>
      </c>
      <c r="I10" s="51">
        <f>'Рейтинговая таблица организаций'!S10</f>
        <v>100</v>
      </c>
      <c r="J10" s="51">
        <f>'Рейтинговая таблица организаций'!T10</f>
        <v>100</v>
      </c>
      <c r="K10" s="51" t="str">
        <f t="shared" si="14"/>
        <v>1-10</v>
      </c>
      <c r="L10" s="51">
        <f t="shared" si="0"/>
        <v>1</v>
      </c>
      <c r="M10" s="51">
        <f t="shared" si="1"/>
        <v>10</v>
      </c>
      <c r="N10" s="51">
        <f t="shared" si="15"/>
        <v>7</v>
      </c>
      <c r="O10" s="51" t="str">
        <f t="shared" si="16"/>
        <v>ГБОУ «СОШ №19 Г. НАЗРАНЬ»</v>
      </c>
      <c r="P10" s="51">
        <f>'Рейтинговая таблица организаций'!Z10</f>
        <v>100</v>
      </c>
      <c r="Q10" s="51">
        <f>'Рейтинговая таблица организаций'!AB10</f>
        <v>100</v>
      </c>
      <c r="R10" s="51">
        <f>'Рейтинговая таблица организаций'!AC10</f>
        <v>100</v>
      </c>
      <c r="S10" s="51" t="str">
        <f t="shared" si="17"/>
        <v>1-19</v>
      </c>
      <c r="T10" s="51">
        <f t="shared" si="2"/>
        <v>1</v>
      </c>
      <c r="U10" s="51">
        <f t="shared" si="3"/>
        <v>19</v>
      </c>
      <c r="V10" s="51">
        <f t="shared" si="18"/>
        <v>7</v>
      </c>
      <c r="W10" s="51" t="str">
        <f t="shared" si="19"/>
        <v>ГБОУ «СОШ №19 Г. НАЗРАНЬ»</v>
      </c>
      <c r="X10" s="51">
        <f>'Рейтинговая таблица организаций'!AH10</f>
        <v>100</v>
      </c>
      <c r="Y10" s="51">
        <f>'Рейтинговая таблица организаций'!AI10</f>
        <v>100</v>
      </c>
      <c r="Z10" s="53">
        <f>'Рейтинговая таблица организаций'!AJ10</f>
        <v>99</v>
      </c>
      <c r="AA10" s="51">
        <f>'Рейтинговая таблица организаций'!AK10</f>
        <v>99.7</v>
      </c>
      <c r="AB10" s="51" t="str">
        <f t="shared" si="20"/>
        <v>7</v>
      </c>
      <c r="AC10" s="51">
        <f t="shared" si="4"/>
        <v>7</v>
      </c>
      <c r="AD10" s="51">
        <f t="shared" si="5"/>
        <v>1</v>
      </c>
      <c r="AE10" s="51">
        <f t="shared" si="21"/>
        <v>7</v>
      </c>
      <c r="AF10" s="51" t="str">
        <f t="shared" si="22"/>
        <v>ГБОУ «СОШ №19 Г. НАЗРАНЬ»</v>
      </c>
      <c r="AG10" s="51">
        <f>'Рейтинговая таблица организаций'!AR10</f>
        <v>97</v>
      </c>
      <c r="AH10" s="51">
        <f>'Рейтинговая таблица организаций'!AS10</f>
        <v>100</v>
      </c>
      <c r="AI10" s="51">
        <f>'Рейтинговая таблица организаций'!AT10</f>
        <v>98</v>
      </c>
      <c r="AJ10" s="51">
        <f>'Рейтинговая таблица организаций'!AU10</f>
        <v>98.4</v>
      </c>
      <c r="AK10" s="51" t="str">
        <f t="shared" si="23"/>
        <v>54-59</v>
      </c>
      <c r="AL10" s="51">
        <f t="shared" si="6"/>
        <v>54</v>
      </c>
      <c r="AM10" s="51">
        <f t="shared" si="7"/>
        <v>6</v>
      </c>
      <c r="AN10" s="51">
        <f>'бланки '!D12</f>
        <v>7</v>
      </c>
      <c r="AO10" s="51" t="str">
        <f t="shared" si="24"/>
        <v>ГБОУ «СОШ №19 Г. НАЗРАНЬ»</v>
      </c>
      <c r="AP10" s="51">
        <f>'Рейтинговая таблица организаций'!BB10</f>
        <v>90</v>
      </c>
      <c r="AQ10" s="51">
        <f>'Рейтинговая таблица организаций'!BC10</f>
        <v>97</v>
      </c>
      <c r="AR10" s="51">
        <f>'Рейтинговая таблица организаций'!BD10</f>
        <v>100</v>
      </c>
      <c r="AS10" s="51">
        <f>'Рейтинговая таблица организаций'!BE10</f>
        <v>96.4</v>
      </c>
      <c r="AT10" s="51" t="str">
        <f t="shared" si="25"/>
        <v>78-79</v>
      </c>
      <c r="AU10" s="51">
        <f t="shared" si="8"/>
        <v>78</v>
      </c>
      <c r="AV10" s="51">
        <f t="shared" si="9"/>
        <v>2</v>
      </c>
      <c r="AW10" s="54" t="str">
        <f t="shared" si="26"/>
        <v>г.Магас и г.Назрань</v>
      </c>
      <c r="AX10" s="51">
        <f t="shared" si="27"/>
        <v>7</v>
      </c>
      <c r="AY10" s="51" t="str">
        <f t="shared" si="28"/>
        <v>ГБОУ «СОШ №19 Г. НАЗРАНЬ»</v>
      </c>
      <c r="AZ10" s="51">
        <f>'Рейтинговая таблица организаций'!BF10</f>
        <v>98.9</v>
      </c>
      <c r="BA10" s="51" t="str">
        <f t="shared" si="29"/>
        <v>5</v>
      </c>
      <c r="BB10" s="51">
        <f t="shared" si="10"/>
        <v>5</v>
      </c>
      <c r="BC10" s="51">
        <f t="shared" si="11"/>
        <v>1</v>
      </c>
    </row>
    <row r="11" spans="1:55" x14ac:dyDescent="0.25">
      <c r="A11" s="51">
        <f>'бланки '!D13</f>
        <v>8</v>
      </c>
      <c r="B11" s="52" t="str">
        <f>'Рейтинговая таблица организаций'!B11</f>
        <v>ГБОУ «СОШ№20 ГОРОДА НАЗРАНЬ»</v>
      </c>
      <c r="C11" s="52" t="str">
        <f>'бланки '!A13</f>
        <v>г.Магас и г.Назрань</v>
      </c>
      <c r="D11" s="51">
        <f>'Рейтинговая таблица организаций'!C11</f>
        <v>272</v>
      </c>
      <c r="E11" s="51">
        <f t="shared" si="12"/>
        <v>8</v>
      </c>
      <c r="F11" s="51" t="str">
        <f t="shared" si="13"/>
        <v>ГБОУ «СОШ№20 ГОРОДА НАЗРАНЬ»</v>
      </c>
      <c r="G11" s="51">
        <f>'Рейтинговая таблица организаций'!Q11</f>
        <v>100</v>
      </c>
      <c r="H11" s="51">
        <f>'Рейтинговая таблица организаций'!R11</f>
        <v>100</v>
      </c>
      <c r="I11" s="51">
        <f>'Рейтинговая таблица организаций'!S11</f>
        <v>98</v>
      </c>
      <c r="J11" s="51">
        <f>'Рейтинговая таблица организаций'!T11</f>
        <v>99.2</v>
      </c>
      <c r="K11" s="51" t="str">
        <f t="shared" si="14"/>
        <v>35-62</v>
      </c>
      <c r="L11" s="51">
        <f t="shared" si="0"/>
        <v>35</v>
      </c>
      <c r="M11" s="51">
        <f t="shared" si="1"/>
        <v>28</v>
      </c>
      <c r="N11" s="51">
        <f t="shared" si="15"/>
        <v>8</v>
      </c>
      <c r="O11" s="51" t="str">
        <f t="shared" si="16"/>
        <v>ГБОУ «СОШ№20 ГОРОДА НАЗРАНЬ»</v>
      </c>
      <c r="P11" s="51">
        <f>'Рейтинговая таблица организаций'!Z11</f>
        <v>100</v>
      </c>
      <c r="Q11" s="51">
        <f>'Рейтинговая таблица организаций'!AB11</f>
        <v>97</v>
      </c>
      <c r="R11" s="51">
        <f>'Рейтинговая таблица организаций'!AC11</f>
        <v>98.5</v>
      </c>
      <c r="S11" s="51" t="str">
        <f t="shared" si="17"/>
        <v>49-56</v>
      </c>
      <c r="T11" s="51">
        <f t="shared" si="2"/>
        <v>49</v>
      </c>
      <c r="U11" s="51">
        <f t="shared" si="3"/>
        <v>8</v>
      </c>
      <c r="V11" s="51">
        <f t="shared" si="18"/>
        <v>8</v>
      </c>
      <c r="W11" s="51" t="str">
        <f t="shared" si="19"/>
        <v>ГБОУ «СОШ№20 ГОРОДА НАЗРАНЬ»</v>
      </c>
      <c r="X11" s="51">
        <f>'Рейтинговая таблица организаций'!AH11</f>
        <v>80</v>
      </c>
      <c r="Y11" s="51">
        <f>'Рейтинговая таблица организаций'!AI11</f>
        <v>100</v>
      </c>
      <c r="Z11" s="53">
        <f>'Рейтинговая таблица организаций'!AJ11</f>
        <v>98</v>
      </c>
      <c r="AA11" s="51">
        <f>'Рейтинговая таблица организаций'!AK11</f>
        <v>93.4</v>
      </c>
      <c r="AB11" s="51" t="str">
        <f t="shared" si="20"/>
        <v>18-21</v>
      </c>
      <c r="AC11" s="51">
        <f t="shared" si="4"/>
        <v>18</v>
      </c>
      <c r="AD11" s="51">
        <f t="shared" si="5"/>
        <v>4</v>
      </c>
      <c r="AE11" s="51">
        <f t="shared" si="21"/>
        <v>8</v>
      </c>
      <c r="AF11" s="51" t="str">
        <f t="shared" si="22"/>
        <v>ГБОУ «СОШ№20 ГОРОДА НАЗРАНЬ»</v>
      </c>
      <c r="AG11" s="51">
        <f>'Рейтинговая таблица организаций'!AR11</f>
        <v>99</v>
      </c>
      <c r="AH11" s="51">
        <f>'Рейтинговая таблица организаций'!AS11</f>
        <v>99</v>
      </c>
      <c r="AI11" s="51">
        <f>'Рейтинговая таблица организаций'!AT11</f>
        <v>99</v>
      </c>
      <c r="AJ11" s="51">
        <f>'Рейтинговая таблица организаций'!AU11</f>
        <v>99</v>
      </c>
      <c r="AK11" s="51" t="str">
        <f t="shared" si="23"/>
        <v>40-47</v>
      </c>
      <c r="AL11" s="51">
        <f t="shared" si="6"/>
        <v>40</v>
      </c>
      <c r="AM11" s="51">
        <f t="shared" si="7"/>
        <v>8</v>
      </c>
      <c r="AN11" s="51">
        <f>'бланки '!D13</f>
        <v>8</v>
      </c>
      <c r="AO11" s="51" t="str">
        <f t="shared" si="24"/>
        <v>ГБОУ «СОШ№20 ГОРОДА НАЗРАНЬ»</v>
      </c>
      <c r="AP11" s="51">
        <f>'Рейтинговая таблица организаций'!BB11</f>
        <v>95</v>
      </c>
      <c r="AQ11" s="51">
        <f>'Рейтинговая таблица организаций'!BC11</f>
        <v>99</v>
      </c>
      <c r="AR11" s="51">
        <f>'Рейтинговая таблица организаций'!BD11</f>
        <v>100</v>
      </c>
      <c r="AS11" s="51">
        <f>'Рейтинговая таблица организаций'!BE11</f>
        <v>98.3</v>
      </c>
      <c r="AT11" s="51" t="str">
        <f t="shared" si="25"/>
        <v>48-49</v>
      </c>
      <c r="AU11" s="51">
        <f t="shared" si="8"/>
        <v>48</v>
      </c>
      <c r="AV11" s="51">
        <f t="shared" si="9"/>
        <v>2</v>
      </c>
      <c r="AW11" s="54" t="str">
        <f t="shared" si="26"/>
        <v>г.Магас и г.Назрань</v>
      </c>
      <c r="AX11" s="51">
        <f t="shared" si="27"/>
        <v>8</v>
      </c>
      <c r="AY11" s="51" t="str">
        <f t="shared" si="28"/>
        <v>ГБОУ «СОШ№20 ГОРОДА НАЗРАНЬ»</v>
      </c>
      <c r="AZ11" s="51">
        <f>'Рейтинговая таблица организаций'!BF11</f>
        <v>97.68</v>
      </c>
      <c r="BA11" s="51" t="str">
        <f t="shared" si="29"/>
        <v>16</v>
      </c>
      <c r="BB11" s="51">
        <f t="shared" si="10"/>
        <v>16</v>
      </c>
      <c r="BC11" s="51">
        <f t="shared" si="11"/>
        <v>1</v>
      </c>
    </row>
    <row r="12" spans="1:55" x14ac:dyDescent="0.25">
      <c r="A12" s="51">
        <f>'бланки '!D14</f>
        <v>9</v>
      </c>
      <c r="B12" s="52" t="str">
        <f>'Рейтинговая таблица организаций'!B12</f>
        <v>ГБОУ»СОШ№21 Г.НАЗРАНЬ ИМЕНИ УШИНСКОГО КОНСТАНТИНА ДМИТРИЕВИЧА»</v>
      </c>
      <c r="C12" s="52" t="str">
        <f>'бланки '!A14</f>
        <v>г.Магас и г.Назрань</v>
      </c>
      <c r="D12" s="51">
        <f>'Рейтинговая таблица организаций'!C12</f>
        <v>75</v>
      </c>
      <c r="E12" s="51">
        <f t="shared" si="12"/>
        <v>9</v>
      </c>
      <c r="F12" s="51" t="str">
        <f t="shared" si="13"/>
        <v>ГБОУ»СОШ№21 Г.НАЗРАНЬ ИМЕНИ УШИНСКОГО КОНСТАНТИНА ДМИТРИЕВИЧА»</v>
      </c>
      <c r="G12" s="51">
        <f>'Рейтинговая таблица организаций'!Q12</f>
        <v>100</v>
      </c>
      <c r="H12" s="51">
        <f>'Рейтинговая таблица организаций'!R12</f>
        <v>100</v>
      </c>
      <c r="I12" s="51">
        <f>'Рейтинговая таблица организаций'!S12</f>
        <v>100</v>
      </c>
      <c r="J12" s="51">
        <f>'Рейтинговая таблица организаций'!T12</f>
        <v>100</v>
      </c>
      <c r="K12" s="51" t="str">
        <f t="shared" si="14"/>
        <v>1-10</v>
      </c>
      <c r="L12" s="51">
        <f t="shared" si="0"/>
        <v>1</v>
      </c>
      <c r="M12" s="51">
        <f t="shared" si="1"/>
        <v>10</v>
      </c>
      <c r="N12" s="51">
        <f t="shared" si="15"/>
        <v>9</v>
      </c>
      <c r="O12" s="51" t="str">
        <f t="shared" si="16"/>
        <v>ГБОУ»СОШ№21 Г.НАЗРАНЬ ИМЕНИ УШИНСКОГО КОНСТАНТИНА ДМИТРИЕВИЧА»</v>
      </c>
      <c r="P12" s="51">
        <f>'Рейтинговая таблица организаций'!Z12</f>
        <v>100</v>
      </c>
      <c r="Q12" s="51">
        <f>'Рейтинговая таблица организаций'!AB12</f>
        <v>100</v>
      </c>
      <c r="R12" s="51">
        <f>'Рейтинговая таблица организаций'!AC12</f>
        <v>100</v>
      </c>
      <c r="S12" s="51" t="str">
        <f t="shared" si="17"/>
        <v>1-19</v>
      </c>
      <c r="T12" s="51">
        <f t="shared" si="2"/>
        <v>1</v>
      </c>
      <c r="U12" s="51">
        <f t="shared" si="3"/>
        <v>19</v>
      </c>
      <c r="V12" s="51">
        <f t="shared" si="18"/>
        <v>9</v>
      </c>
      <c r="W12" s="51" t="str">
        <f t="shared" si="19"/>
        <v>ГБОУ»СОШ№21 Г.НАЗРАНЬ ИМЕНИ УШИНСКОГО КОНСТАНТИНА ДМИТРИЕВИЧА»</v>
      </c>
      <c r="X12" s="51">
        <f>'Рейтинговая таблица организаций'!AH12</f>
        <v>100</v>
      </c>
      <c r="Y12" s="51">
        <f>'Рейтинговая таблица организаций'!AI12</f>
        <v>100</v>
      </c>
      <c r="Z12" s="53">
        <f>'Рейтинговая таблица организаций'!AJ12</f>
        <v>100</v>
      </c>
      <c r="AA12" s="51">
        <f>'Рейтинговая таблица организаций'!AK12</f>
        <v>100</v>
      </c>
      <c r="AB12" s="51" t="str">
        <f t="shared" si="20"/>
        <v>1-6</v>
      </c>
      <c r="AC12" s="51">
        <f t="shared" si="4"/>
        <v>1</v>
      </c>
      <c r="AD12" s="51">
        <f t="shared" si="5"/>
        <v>6</v>
      </c>
      <c r="AE12" s="51">
        <f t="shared" si="21"/>
        <v>9</v>
      </c>
      <c r="AF12" s="51" t="str">
        <f t="shared" si="22"/>
        <v>ГБОУ»СОШ№21 Г.НАЗРАНЬ ИМЕНИ УШИНСКОГО КОНСТАНТИНА ДМИТРИЕВИЧА»</v>
      </c>
      <c r="AG12" s="51">
        <f>'Рейтинговая таблица организаций'!AR12</f>
        <v>100</v>
      </c>
      <c r="AH12" s="51">
        <f>'Рейтинговая таблица организаций'!AS12</f>
        <v>100</v>
      </c>
      <c r="AI12" s="51">
        <f>'Рейтинговая таблица организаций'!AT12</f>
        <v>100</v>
      </c>
      <c r="AJ12" s="51">
        <f>'Рейтинговая таблица организаций'!AU12</f>
        <v>100</v>
      </c>
      <c r="AK12" s="51" t="str">
        <f t="shared" si="23"/>
        <v>1-13</v>
      </c>
      <c r="AL12" s="51">
        <f t="shared" si="6"/>
        <v>1</v>
      </c>
      <c r="AM12" s="51">
        <f t="shared" si="7"/>
        <v>13</v>
      </c>
      <c r="AN12" s="51">
        <f>'бланки '!D14</f>
        <v>9</v>
      </c>
      <c r="AO12" s="51" t="str">
        <f t="shared" si="24"/>
        <v>ГБОУ»СОШ№21 Г.НАЗРАНЬ ИМЕНИ УШИНСКОГО КОНСТАНТИНА ДМИТРИЕВИЧА»</v>
      </c>
      <c r="AP12" s="51">
        <f>'Рейтинговая таблица организаций'!BB12</f>
        <v>100</v>
      </c>
      <c r="AQ12" s="51">
        <f>'Рейтинговая таблица организаций'!BC12</f>
        <v>100</v>
      </c>
      <c r="AR12" s="51">
        <f>'Рейтинговая таблица организаций'!BD12</f>
        <v>100</v>
      </c>
      <c r="AS12" s="51">
        <f>'Рейтинговая таблица организаций'!BE12</f>
        <v>100</v>
      </c>
      <c r="AT12" s="51" t="str">
        <f t="shared" si="25"/>
        <v>1-10</v>
      </c>
      <c r="AU12" s="51">
        <f t="shared" si="8"/>
        <v>1</v>
      </c>
      <c r="AV12" s="51">
        <f t="shared" si="9"/>
        <v>10</v>
      </c>
      <c r="AW12" s="54" t="str">
        <f t="shared" si="26"/>
        <v>г.Магас и г.Назрань</v>
      </c>
      <c r="AX12" s="51">
        <f t="shared" si="27"/>
        <v>9</v>
      </c>
      <c r="AY12" s="51" t="str">
        <f t="shared" si="28"/>
        <v>ГБОУ»СОШ№21 Г.НАЗРАНЬ ИМЕНИ УШИНСКОГО КОНСТАНТИНА ДМИТРИЕВИЧА»</v>
      </c>
      <c r="AZ12" s="51">
        <f>'Рейтинговая таблица организаций'!BF12</f>
        <v>100</v>
      </c>
      <c r="BA12" s="51" t="str">
        <f t="shared" si="29"/>
        <v>1</v>
      </c>
      <c r="BB12" s="51">
        <f t="shared" si="10"/>
        <v>1</v>
      </c>
      <c r="BC12" s="51">
        <f t="shared" si="11"/>
        <v>1</v>
      </c>
    </row>
    <row r="13" spans="1:55" x14ac:dyDescent="0.25">
      <c r="A13" s="51">
        <f>'бланки '!D15</f>
        <v>10</v>
      </c>
      <c r="B13" s="52" t="str">
        <f>'Рейтинговая таблица организаций'!B13</f>
        <v>ГБОУ «СОШ-ДЕТСКИЙ САД №22 Г. НАЗРАНЬ»</v>
      </c>
      <c r="C13" s="52" t="str">
        <f>'бланки '!A15</f>
        <v>г.Магас и г.Назрань</v>
      </c>
      <c r="D13" s="51">
        <f>'Рейтинговая таблица организаций'!C13</f>
        <v>196</v>
      </c>
      <c r="E13" s="51">
        <f t="shared" si="12"/>
        <v>10</v>
      </c>
      <c r="F13" s="51" t="str">
        <f t="shared" si="13"/>
        <v>ГБОУ «СОШ-ДЕТСКИЙ САД №22 Г. НАЗРАНЬ»</v>
      </c>
      <c r="G13" s="51">
        <f>'Рейтинговая таблица организаций'!Q13</f>
        <v>100</v>
      </c>
      <c r="H13" s="51">
        <f>'Рейтинговая таблица организаций'!R13</f>
        <v>100</v>
      </c>
      <c r="I13" s="51">
        <f>'Рейтинговая таблица организаций'!S13</f>
        <v>98</v>
      </c>
      <c r="J13" s="51">
        <f>'Рейтинговая таблица организаций'!T13</f>
        <v>99.2</v>
      </c>
      <c r="K13" s="51" t="str">
        <f t="shared" si="14"/>
        <v>35-62</v>
      </c>
      <c r="L13" s="51">
        <f t="shared" si="0"/>
        <v>35</v>
      </c>
      <c r="M13" s="51">
        <f t="shared" si="1"/>
        <v>28</v>
      </c>
      <c r="N13" s="51">
        <f t="shared" si="15"/>
        <v>10</v>
      </c>
      <c r="O13" s="51" t="str">
        <f t="shared" si="16"/>
        <v>ГБОУ «СОШ-ДЕТСКИЙ САД №22 Г. НАЗРАНЬ»</v>
      </c>
      <c r="P13" s="51">
        <f>'Рейтинговая таблица организаций'!Z13</f>
        <v>100</v>
      </c>
      <c r="Q13" s="51">
        <f>'Рейтинговая таблица организаций'!AB13</f>
        <v>97</v>
      </c>
      <c r="R13" s="51">
        <f>'Рейтинговая таблица организаций'!AC13</f>
        <v>98.5</v>
      </c>
      <c r="S13" s="51" t="str">
        <f t="shared" si="17"/>
        <v>49-56</v>
      </c>
      <c r="T13" s="51">
        <f t="shared" si="2"/>
        <v>49</v>
      </c>
      <c r="U13" s="51">
        <f t="shared" si="3"/>
        <v>8</v>
      </c>
      <c r="V13" s="51">
        <f t="shared" si="18"/>
        <v>10</v>
      </c>
      <c r="W13" s="51" t="str">
        <f t="shared" si="19"/>
        <v>ГБОУ «СОШ-ДЕТСКИЙ САД №22 Г. НАЗРАНЬ»</v>
      </c>
      <c r="X13" s="51">
        <f>'Рейтинговая таблица организаций'!AH13</f>
        <v>80</v>
      </c>
      <c r="Y13" s="51">
        <f>'Рейтинговая таблица организаций'!AI13</f>
        <v>100</v>
      </c>
      <c r="Z13" s="53">
        <f>'Рейтинговая таблица организаций'!AJ13</f>
        <v>100</v>
      </c>
      <c r="AA13" s="51">
        <f>'Рейтинговая таблица организаций'!AK13</f>
        <v>94</v>
      </c>
      <c r="AB13" s="51" t="str">
        <f t="shared" si="20"/>
        <v>10-16</v>
      </c>
      <c r="AC13" s="51">
        <f t="shared" si="4"/>
        <v>10</v>
      </c>
      <c r="AD13" s="51">
        <f t="shared" si="5"/>
        <v>7</v>
      </c>
      <c r="AE13" s="51">
        <f t="shared" si="21"/>
        <v>10</v>
      </c>
      <c r="AF13" s="51" t="str">
        <f t="shared" si="22"/>
        <v>ГБОУ «СОШ-ДЕТСКИЙ САД №22 Г. НАЗРАНЬ»</v>
      </c>
      <c r="AG13" s="51">
        <f>'Рейтинговая таблица организаций'!AR13</f>
        <v>99</v>
      </c>
      <c r="AH13" s="51">
        <f>'Рейтинговая таблица организаций'!AS13</f>
        <v>99</v>
      </c>
      <c r="AI13" s="51">
        <f>'Рейтинговая таблица организаций'!AT13</f>
        <v>100</v>
      </c>
      <c r="AJ13" s="51">
        <f>'Рейтинговая таблица организаций'!AU13</f>
        <v>99.2</v>
      </c>
      <c r="AK13" s="51" t="str">
        <f t="shared" si="23"/>
        <v>31-39</v>
      </c>
      <c r="AL13" s="51">
        <f t="shared" si="6"/>
        <v>31</v>
      </c>
      <c r="AM13" s="51">
        <f t="shared" si="7"/>
        <v>9</v>
      </c>
      <c r="AN13" s="51">
        <f>'бланки '!D15</f>
        <v>10</v>
      </c>
      <c r="AO13" s="51" t="str">
        <f t="shared" si="24"/>
        <v>ГБОУ «СОШ-ДЕТСКИЙ САД №22 Г. НАЗРАНЬ»</v>
      </c>
      <c r="AP13" s="51">
        <f>'Рейтинговая таблица организаций'!BB13</f>
        <v>98</v>
      </c>
      <c r="AQ13" s="51">
        <f>'Рейтинговая таблица организаций'!BC13</f>
        <v>99</v>
      </c>
      <c r="AR13" s="51">
        <f>'Рейтинговая таблица организаций'!BD13</f>
        <v>97</v>
      </c>
      <c r="AS13" s="51">
        <f>'Рейтинговая таблица организаций'!BE13</f>
        <v>97.7</v>
      </c>
      <c r="AT13" s="51" t="str">
        <f t="shared" si="25"/>
        <v>54-55</v>
      </c>
      <c r="AU13" s="51">
        <f t="shared" si="8"/>
        <v>54</v>
      </c>
      <c r="AV13" s="51">
        <f t="shared" si="9"/>
        <v>2</v>
      </c>
      <c r="AW13" s="54" t="str">
        <f t="shared" si="26"/>
        <v>г.Магас и г.Назрань</v>
      </c>
      <c r="AX13" s="51">
        <f t="shared" si="27"/>
        <v>10</v>
      </c>
      <c r="AY13" s="51" t="str">
        <f t="shared" si="28"/>
        <v>ГБОУ «СОШ-ДЕТСКИЙ САД №22 Г. НАЗРАНЬ»</v>
      </c>
      <c r="AZ13" s="51">
        <f>'Рейтинговая таблица организаций'!BF13</f>
        <v>97.72</v>
      </c>
      <c r="BA13" s="51" t="str">
        <f t="shared" si="29"/>
        <v>13-15</v>
      </c>
      <c r="BB13" s="51">
        <f t="shared" si="10"/>
        <v>13</v>
      </c>
      <c r="BC13" s="51">
        <f t="shared" si="11"/>
        <v>3</v>
      </c>
    </row>
    <row r="14" spans="1:55" x14ac:dyDescent="0.25">
      <c r="A14" s="51">
        <f>'бланки '!D16</f>
        <v>11</v>
      </c>
      <c r="B14" s="52" t="str">
        <f>'Рейтинговая таблица организаций'!B14</f>
        <v>ГБДОУ «ДЕТСКИЙ САД №15 Г.НАЗРАНЬ «ФИАЛКА»</v>
      </c>
      <c r="C14" s="52" t="str">
        <f>'бланки '!A16</f>
        <v>г.Магас и г.Назрань</v>
      </c>
      <c r="D14" s="51">
        <f>'Рейтинговая таблица организаций'!C14</f>
        <v>140</v>
      </c>
      <c r="E14" s="51">
        <f t="shared" si="12"/>
        <v>11</v>
      </c>
      <c r="F14" s="51" t="str">
        <f t="shared" si="13"/>
        <v>ГБДОУ «ДЕТСКИЙ САД №15 Г.НАЗРАНЬ «ФИАЛКА»</v>
      </c>
      <c r="G14" s="51">
        <f>'Рейтинговая таблица организаций'!Q14</f>
        <v>100</v>
      </c>
      <c r="H14" s="51">
        <f>'Рейтинговая таблица организаций'!R14</f>
        <v>100</v>
      </c>
      <c r="I14" s="51">
        <f>'Рейтинговая таблица организаций'!S14</f>
        <v>98</v>
      </c>
      <c r="J14" s="51">
        <f>'Рейтинговая таблица организаций'!T14</f>
        <v>99.2</v>
      </c>
      <c r="K14" s="51" t="str">
        <f t="shared" si="14"/>
        <v>35-62</v>
      </c>
      <c r="L14" s="51">
        <f t="shared" si="0"/>
        <v>35</v>
      </c>
      <c r="M14" s="51">
        <f t="shared" si="1"/>
        <v>28</v>
      </c>
      <c r="N14" s="51">
        <f t="shared" si="15"/>
        <v>11</v>
      </c>
      <c r="O14" s="51" t="str">
        <f t="shared" si="16"/>
        <v>ГБДОУ «ДЕТСКИЙ САД №15 Г.НАЗРАНЬ «ФИАЛКА»</v>
      </c>
      <c r="P14" s="51">
        <f>'Рейтинговая таблица организаций'!Z14</f>
        <v>100</v>
      </c>
      <c r="Q14" s="51">
        <f>'Рейтинговая таблица организаций'!AB14</f>
        <v>99</v>
      </c>
      <c r="R14" s="51">
        <f>'Рейтинговая таблица организаций'!AC14</f>
        <v>99.5</v>
      </c>
      <c r="S14" s="51" t="str">
        <f t="shared" si="17"/>
        <v>20-38</v>
      </c>
      <c r="T14" s="51">
        <f t="shared" si="2"/>
        <v>20</v>
      </c>
      <c r="U14" s="51">
        <f t="shared" si="3"/>
        <v>19</v>
      </c>
      <c r="V14" s="51">
        <f t="shared" si="18"/>
        <v>11</v>
      </c>
      <c r="W14" s="51" t="str">
        <f t="shared" si="19"/>
        <v>ГБДОУ «ДЕТСКИЙ САД №15 Г.НАЗРАНЬ «ФИАЛКА»</v>
      </c>
      <c r="X14" s="51">
        <f>'Рейтинговая таблица организаций'!AH14</f>
        <v>60</v>
      </c>
      <c r="Y14" s="51">
        <f>'Рейтинговая таблица организаций'!AI14</f>
        <v>100</v>
      </c>
      <c r="Z14" s="53">
        <f>'Рейтинговая таблица организаций'!AJ14</f>
        <v>100</v>
      </c>
      <c r="AA14" s="51">
        <f>'Рейтинговая таблица организаций'!AK14</f>
        <v>88</v>
      </c>
      <c r="AB14" s="51" t="str">
        <f t="shared" si="20"/>
        <v>31-39</v>
      </c>
      <c r="AC14" s="51">
        <f t="shared" si="4"/>
        <v>31</v>
      </c>
      <c r="AD14" s="51">
        <f t="shared" si="5"/>
        <v>9</v>
      </c>
      <c r="AE14" s="51">
        <f t="shared" si="21"/>
        <v>11</v>
      </c>
      <c r="AF14" s="51" t="str">
        <f t="shared" si="22"/>
        <v>ГБДОУ «ДЕТСКИЙ САД №15 Г.НАЗРАНЬ «ФИАЛКА»</v>
      </c>
      <c r="AG14" s="51">
        <f>'Рейтинговая таблица организаций'!AR14</f>
        <v>97</v>
      </c>
      <c r="AH14" s="51">
        <f>'Рейтинговая таблица организаций'!AS14</f>
        <v>99</v>
      </c>
      <c r="AI14" s="51">
        <f>'Рейтинговая таблица организаций'!AT14</f>
        <v>98</v>
      </c>
      <c r="AJ14" s="51">
        <f>'Рейтинговая таблица организаций'!AU14</f>
        <v>98</v>
      </c>
      <c r="AK14" s="51" t="str">
        <f t="shared" si="23"/>
        <v>69-71</v>
      </c>
      <c r="AL14" s="51">
        <f t="shared" si="6"/>
        <v>69</v>
      </c>
      <c r="AM14" s="51">
        <f t="shared" si="7"/>
        <v>3</v>
      </c>
      <c r="AN14" s="51">
        <f>'бланки '!D16</f>
        <v>11</v>
      </c>
      <c r="AO14" s="51" t="str">
        <f t="shared" si="24"/>
        <v>ГБДОУ «ДЕТСКИЙ САД №15 Г.НАЗРАНЬ «ФИАЛКА»</v>
      </c>
      <c r="AP14" s="51">
        <f>'Рейтинговая таблица организаций'!BB14</f>
        <v>99</v>
      </c>
      <c r="AQ14" s="51">
        <f>'Рейтинговая таблица организаций'!BC14</f>
        <v>99</v>
      </c>
      <c r="AR14" s="51">
        <f>'Рейтинговая таблица организаций'!BD14</f>
        <v>98</v>
      </c>
      <c r="AS14" s="51">
        <f>'Рейтинговая таблица организаций'!BE14</f>
        <v>98.5</v>
      </c>
      <c r="AT14" s="51" t="str">
        <f t="shared" si="25"/>
        <v>42-43</v>
      </c>
      <c r="AU14" s="51">
        <f t="shared" si="8"/>
        <v>42</v>
      </c>
      <c r="AV14" s="51">
        <f t="shared" si="9"/>
        <v>2</v>
      </c>
      <c r="AW14" s="54" t="str">
        <f t="shared" si="26"/>
        <v>г.Магас и г.Назрань</v>
      </c>
      <c r="AX14" s="51">
        <f t="shared" si="27"/>
        <v>11</v>
      </c>
      <c r="AY14" s="51" t="str">
        <f t="shared" si="28"/>
        <v>ГБДОУ «ДЕТСКИЙ САД №15 Г.НАЗРАНЬ «ФИАЛКА»</v>
      </c>
      <c r="AZ14" s="51">
        <f>'Рейтинговая таблица организаций'!BF14</f>
        <v>96.64</v>
      </c>
      <c r="BA14" s="51" t="str">
        <f t="shared" si="29"/>
        <v>31</v>
      </c>
      <c r="BB14" s="51">
        <f t="shared" si="10"/>
        <v>31</v>
      </c>
      <c r="BC14" s="51">
        <f t="shared" si="11"/>
        <v>1</v>
      </c>
    </row>
    <row r="15" spans="1:55" x14ac:dyDescent="0.25">
      <c r="A15" s="51">
        <f>'бланки '!D17</f>
        <v>12</v>
      </c>
      <c r="B15" s="52" t="str">
        <f>'Рейтинговая таблица организаций'!B15</f>
        <v>ГБДОУ №2 Г. МАГАС «ЦВЕТИК-СЕМИЦВЕТИК»</v>
      </c>
      <c r="C15" s="52" t="str">
        <f>'бланки '!A17</f>
        <v>г.Магас и г.Назрань</v>
      </c>
      <c r="D15" s="51">
        <f>'Рейтинговая таблица организаций'!C15</f>
        <v>82</v>
      </c>
      <c r="E15" s="51">
        <f t="shared" si="12"/>
        <v>12</v>
      </c>
      <c r="F15" s="51" t="str">
        <f t="shared" si="13"/>
        <v>ГБДОУ №2 Г. МАГАС «ЦВЕТИК-СЕМИЦВЕТИК»</v>
      </c>
      <c r="G15" s="51">
        <f>'Рейтинговая таблица организаций'!Q15</f>
        <v>100</v>
      </c>
      <c r="H15" s="51">
        <f>'Рейтинговая таблица организаций'!R15</f>
        <v>100</v>
      </c>
      <c r="I15" s="51">
        <f>'Рейтинговая таблица организаций'!S15</f>
        <v>97</v>
      </c>
      <c r="J15" s="51">
        <f>'Рейтинговая таблица организаций'!T15</f>
        <v>98.8</v>
      </c>
      <c r="K15" s="51" t="str">
        <f t="shared" si="14"/>
        <v>63-70</v>
      </c>
      <c r="L15" s="51">
        <f t="shared" si="0"/>
        <v>63</v>
      </c>
      <c r="M15" s="51">
        <f t="shared" si="1"/>
        <v>8</v>
      </c>
      <c r="N15" s="51">
        <f t="shared" si="15"/>
        <v>12</v>
      </c>
      <c r="O15" s="51" t="str">
        <f t="shared" si="16"/>
        <v>ГБДОУ №2 Г. МАГАС «ЦВЕТИК-СЕМИЦВЕТИК»</v>
      </c>
      <c r="P15" s="51">
        <f>'Рейтинговая таблица организаций'!Z15</f>
        <v>100</v>
      </c>
      <c r="Q15" s="51">
        <f>'Рейтинговая таблица организаций'!AB15</f>
        <v>93</v>
      </c>
      <c r="R15" s="51">
        <f>'Рейтинговая таблица организаций'!AC15</f>
        <v>96.5</v>
      </c>
      <c r="S15" s="51" t="str">
        <f t="shared" si="17"/>
        <v>77-81</v>
      </c>
      <c r="T15" s="51">
        <f t="shared" si="2"/>
        <v>77</v>
      </c>
      <c r="U15" s="51">
        <f t="shared" si="3"/>
        <v>5</v>
      </c>
      <c r="V15" s="51">
        <f t="shared" si="18"/>
        <v>12</v>
      </c>
      <c r="W15" s="51" t="str">
        <f t="shared" si="19"/>
        <v>ГБДОУ №2 Г. МАГАС «ЦВЕТИК-СЕМИЦВЕТИК»</v>
      </c>
      <c r="X15" s="51">
        <f>'Рейтинговая таблица организаций'!AH15</f>
        <v>80</v>
      </c>
      <c r="Y15" s="51">
        <f>'Рейтинговая таблица организаций'!AI15</f>
        <v>100</v>
      </c>
      <c r="Z15" s="53">
        <f>'Рейтинговая таблица организаций'!AJ15</f>
        <v>90</v>
      </c>
      <c r="AA15" s="51">
        <f>'Рейтинговая таблица организаций'!AK15</f>
        <v>91</v>
      </c>
      <c r="AB15" s="51" t="str">
        <f t="shared" si="20"/>
        <v>27-29</v>
      </c>
      <c r="AC15" s="51">
        <f t="shared" si="4"/>
        <v>27</v>
      </c>
      <c r="AD15" s="51">
        <f t="shared" si="5"/>
        <v>3</v>
      </c>
      <c r="AE15" s="51">
        <f t="shared" si="21"/>
        <v>12</v>
      </c>
      <c r="AF15" s="51" t="str">
        <f t="shared" si="22"/>
        <v>ГБДОУ №2 Г. МАГАС «ЦВЕТИК-СЕМИЦВЕТИК»</v>
      </c>
      <c r="AG15" s="51">
        <f>'Рейтинговая таблица организаций'!AR15</f>
        <v>98</v>
      </c>
      <c r="AH15" s="51">
        <f>'Рейтинговая таблица организаций'!AS15</f>
        <v>100</v>
      </c>
      <c r="AI15" s="51">
        <f>'Рейтинговая таблица организаций'!AT15</f>
        <v>100</v>
      </c>
      <c r="AJ15" s="51">
        <f>'Рейтинговая таблица организаций'!AU15</f>
        <v>99.2</v>
      </c>
      <c r="AK15" s="51" t="str">
        <f t="shared" si="23"/>
        <v>31-39</v>
      </c>
      <c r="AL15" s="51">
        <f t="shared" si="6"/>
        <v>31</v>
      </c>
      <c r="AM15" s="51">
        <f t="shared" si="7"/>
        <v>9</v>
      </c>
      <c r="AN15" s="51">
        <f>'бланки '!D17</f>
        <v>12</v>
      </c>
      <c r="AO15" s="51" t="str">
        <f t="shared" si="24"/>
        <v>ГБДОУ №2 Г. МАГАС «ЦВЕТИК-СЕМИЦВЕТИК»</v>
      </c>
      <c r="AP15" s="51">
        <f>'Рейтинговая таблица организаций'!BB15</f>
        <v>99</v>
      </c>
      <c r="AQ15" s="51">
        <f>'Рейтинговая таблица организаций'!BC15</f>
        <v>99</v>
      </c>
      <c r="AR15" s="51">
        <f>'Рейтинговая таблица организаций'!BD15</f>
        <v>100</v>
      </c>
      <c r="AS15" s="51">
        <f>'Рейтинговая таблица организаций'!BE15</f>
        <v>99.5</v>
      </c>
      <c r="AT15" s="51" t="str">
        <f t="shared" si="25"/>
        <v>20-25</v>
      </c>
      <c r="AU15" s="51">
        <f t="shared" si="8"/>
        <v>20</v>
      </c>
      <c r="AV15" s="51">
        <f t="shared" si="9"/>
        <v>6</v>
      </c>
      <c r="AW15" s="54" t="str">
        <f t="shared" si="26"/>
        <v>г.Магас и г.Назрань</v>
      </c>
      <c r="AX15" s="51">
        <f t="shared" si="27"/>
        <v>12</v>
      </c>
      <c r="AY15" s="51" t="str">
        <f t="shared" si="28"/>
        <v>ГБДОУ №2 Г. МАГАС «ЦВЕТИК-СЕМИЦВЕТИК»</v>
      </c>
      <c r="AZ15" s="51">
        <f>'Рейтинговая таблица организаций'!BF15</f>
        <v>97</v>
      </c>
      <c r="BA15" s="51" t="str">
        <f t="shared" si="29"/>
        <v>21-22</v>
      </c>
      <c r="BB15" s="51">
        <f t="shared" si="10"/>
        <v>21</v>
      </c>
      <c r="BC15" s="51">
        <f t="shared" si="11"/>
        <v>2</v>
      </c>
    </row>
    <row r="16" spans="1:55" x14ac:dyDescent="0.25">
      <c r="A16" s="51">
        <f>'бланки '!D18</f>
        <v>13</v>
      </c>
      <c r="B16" s="52" t="str">
        <f>'Рейтинговая таблица организаций'!B16</f>
        <v>ГБДОУ «ДЕТСКИЙ САД №5 Г. МАГАС «АКАДЕМИЯ ДЕТСТВА»</v>
      </c>
      <c r="C16" s="52" t="str">
        <f>'бланки '!A18</f>
        <v>г.Магас и г.Назрань</v>
      </c>
      <c r="D16" s="51">
        <f>'Рейтинговая таблица организаций'!C16</f>
        <v>124</v>
      </c>
      <c r="E16" s="51">
        <f t="shared" si="12"/>
        <v>13</v>
      </c>
      <c r="F16" s="51" t="str">
        <f t="shared" si="13"/>
        <v>ГБДОУ «ДЕТСКИЙ САД №5 Г. МАГАС «АКАДЕМИЯ ДЕТСТВА»</v>
      </c>
      <c r="G16" s="51">
        <f>'Рейтинговая таблица организаций'!Q16</f>
        <v>100</v>
      </c>
      <c r="H16" s="51">
        <f>'Рейтинговая таблица организаций'!R16</f>
        <v>100</v>
      </c>
      <c r="I16" s="51">
        <f>'Рейтинговая таблица организаций'!S16</f>
        <v>99</v>
      </c>
      <c r="J16" s="51">
        <f>'Рейтинговая таблица организаций'!T16</f>
        <v>99.6</v>
      </c>
      <c r="K16" s="51" t="str">
        <f t="shared" si="14"/>
        <v>11-34</v>
      </c>
      <c r="L16" s="51">
        <f t="shared" si="0"/>
        <v>11</v>
      </c>
      <c r="M16" s="51">
        <f t="shared" si="1"/>
        <v>24</v>
      </c>
      <c r="N16" s="51">
        <f t="shared" si="15"/>
        <v>13</v>
      </c>
      <c r="O16" s="51" t="str">
        <f t="shared" si="16"/>
        <v>ГБДОУ «ДЕТСКИЙ САД №5 Г. МАГАС «АКАДЕМИЯ ДЕТСТВА»</v>
      </c>
      <c r="P16" s="51">
        <f>'Рейтинговая таблица организаций'!Z16</f>
        <v>100</v>
      </c>
      <c r="Q16" s="51">
        <f>'Рейтинговая таблица организаций'!AB16</f>
        <v>99</v>
      </c>
      <c r="R16" s="51">
        <f>'Рейтинговая таблица организаций'!AC16</f>
        <v>99.5</v>
      </c>
      <c r="S16" s="51" t="str">
        <f t="shared" si="17"/>
        <v>20-38</v>
      </c>
      <c r="T16" s="51">
        <f t="shared" si="2"/>
        <v>20</v>
      </c>
      <c r="U16" s="51">
        <f t="shared" si="3"/>
        <v>19</v>
      </c>
      <c r="V16" s="51">
        <f t="shared" si="18"/>
        <v>13</v>
      </c>
      <c r="W16" s="51" t="str">
        <f t="shared" si="19"/>
        <v>ГБДОУ «ДЕТСКИЙ САД №5 Г. МАГАС «АКАДЕМИЯ ДЕТСТВА»</v>
      </c>
      <c r="X16" s="51">
        <f>'Рейтинговая таблица организаций'!AH16</f>
        <v>80</v>
      </c>
      <c r="Y16" s="51">
        <f>'Рейтинговая таблица организаций'!AI16</f>
        <v>80</v>
      </c>
      <c r="Z16" s="53">
        <f>'Рейтинговая таблица организаций'!AJ16</f>
        <v>100</v>
      </c>
      <c r="AA16" s="51">
        <f>'Рейтинговая таблица организаций'!AK16</f>
        <v>86</v>
      </c>
      <c r="AB16" s="51" t="str">
        <f t="shared" si="20"/>
        <v>43-46</v>
      </c>
      <c r="AC16" s="51">
        <f t="shared" si="4"/>
        <v>43</v>
      </c>
      <c r="AD16" s="51">
        <f t="shared" si="5"/>
        <v>4</v>
      </c>
      <c r="AE16" s="51">
        <f t="shared" si="21"/>
        <v>13</v>
      </c>
      <c r="AF16" s="51" t="str">
        <f t="shared" si="22"/>
        <v>ГБДОУ «ДЕТСКИЙ САД №5 Г. МАГАС «АКАДЕМИЯ ДЕТСТВА»</v>
      </c>
      <c r="AG16" s="51">
        <f>'Рейтинговая таблица организаций'!AR16</f>
        <v>99</v>
      </c>
      <c r="AH16" s="51">
        <f>'Рейтинговая таблица организаций'!AS16</f>
        <v>100</v>
      </c>
      <c r="AI16" s="51">
        <f>'Рейтинговая таблица организаций'!AT16</f>
        <v>99</v>
      </c>
      <c r="AJ16" s="51">
        <f>'Рейтинговая таблица организаций'!AU16</f>
        <v>99.4</v>
      </c>
      <c r="AK16" s="51" t="str">
        <f t="shared" si="23"/>
        <v>28-30</v>
      </c>
      <c r="AL16" s="51">
        <f t="shared" si="6"/>
        <v>28</v>
      </c>
      <c r="AM16" s="51">
        <f t="shared" si="7"/>
        <v>3</v>
      </c>
      <c r="AN16" s="51">
        <f>'бланки '!D18</f>
        <v>13</v>
      </c>
      <c r="AO16" s="51" t="str">
        <f t="shared" si="24"/>
        <v>ГБДОУ «ДЕТСКИЙ САД №5 Г. МАГАС «АКАДЕМИЯ ДЕТСТВА»</v>
      </c>
      <c r="AP16" s="51">
        <f>'Рейтинговая таблица организаций'!BB16</f>
        <v>100</v>
      </c>
      <c r="AQ16" s="51">
        <f>'Рейтинговая таблица организаций'!BC16</f>
        <v>99</v>
      </c>
      <c r="AR16" s="51">
        <f>'Рейтинговая таблица организаций'!BD16</f>
        <v>100</v>
      </c>
      <c r="AS16" s="51">
        <f>'Рейтинговая таблица организаций'!BE16</f>
        <v>99.8</v>
      </c>
      <c r="AT16" s="51" t="str">
        <f t="shared" si="25"/>
        <v>11-16</v>
      </c>
      <c r="AU16" s="51">
        <f t="shared" si="8"/>
        <v>11</v>
      </c>
      <c r="AV16" s="51">
        <f t="shared" si="9"/>
        <v>6</v>
      </c>
      <c r="AW16" s="54" t="str">
        <f t="shared" si="26"/>
        <v>г.Магас и г.Назрань</v>
      </c>
      <c r="AX16" s="51">
        <f t="shared" si="27"/>
        <v>13</v>
      </c>
      <c r="AY16" s="51" t="str">
        <f t="shared" si="28"/>
        <v>ГБДОУ «ДЕТСКИЙ САД №5 Г. МАГАС «АКАДЕМИЯ ДЕТСТВА»</v>
      </c>
      <c r="AZ16" s="51">
        <f>'Рейтинговая таблица организаций'!BF16</f>
        <v>96.86</v>
      </c>
      <c r="BA16" s="51" t="str">
        <f t="shared" si="29"/>
        <v>26</v>
      </c>
      <c r="BB16" s="51">
        <f t="shared" si="10"/>
        <v>26</v>
      </c>
      <c r="BC16" s="51">
        <f t="shared" si="11"/>
        <v>1</v>
      </c>
    </row>
    <row r="17" spans="1:55" x14ac:dyDescent="0.25">
      <c r="A17" s="51">
        <f>'бланки '!D19</f>
        <v>14</v>
      </c>
      <c r="B17" s="52" t="str">
        <f>'Рейтинговая таблица организаций'!B17</f>
        <v>ГБОУ «ЛИЦЕЙ №1 Г. СУНЖА»</v>
      </c>
      <c r="C17" s="52" t="str">
        <f>'бланки '!A19</f>
        <v>Сунженский район и г.Карабулак</v>
      </c>
      <c r="D17" s="51">
        <f>'Рейтинговая таблица организаций'!C17</f>
        <v>252</v>
      </c>
      <c r="E17" s="51">
        <f t="shared" si="12"/>
        <v>14</v>
      </c>
      <c r="F17" s="51" t="str">
        <f t="shared" si="13"/>
        <v>ГБОУ «ЛИЦЕЙ №1 Г. СУНЖА»</v>
      </c>
      <c r="G17" s="51">
        <f>'Рейтинговая таблица организаций'!Q17</f>
        <v>100</v>
      </c>
      <c r="H17" s="51">
        <f>'Рейтинговая таблица организаций'!R17</f>
        <v>100</v>
      </c>
      <c r="I17" s="51">
        <f>'Рейтинговая таблица организаций'!S17</f>
        <v>98</v>
      </c>
      <c r="J17" s="51">
        <f>'Рейтинговая таблица организаций'!T17</f>
        <v>99.2</v>
      </c>
      <c r="K17" s="51" t="str">
        <f t="shared" si="14"/>
        <v>35-62</v>
      </c>
      <c r="L17" s="51">
        <f t="shared" si="0"/>
        <v>35</v>
      </c>
      <c r="M17" s="51">
        <f t="shared" si="1"/>
        <v>28</v>
      </c>
      <c r="N17" s="51">
        <f t="shared" si="15"/>
        <v>14</v>
      </c>
      <c r="O17" s="51" t="str">
        <f t="shared" si="16"/>
        <v>ГБОУ «ЛИЦЕЙ №1 Г. СУНЖА»</v>
      </c>
      <c r="P17" s="51">
        <f>'Рейтинговая таблица организаций'!Z17</f>
        <v>100</v>
      </c>
      <c r="Q17" s="51">
        <f>'Рейтинговая таблица организаций'!AB17</f>
        <v>95</v>
      </c>
      <c r="R17" s="51">
        <f>'Рейтинговая таблица организаций'!AC17</f>
        <v>97.5</v>
      </c>
      <c r="S17" s="51" t="str">
        <f t="shared" si="17"/>
        <v>63-70</v>
      </c>
      <c r="T17" s="51">
        <f t="shared" si="2"/>
        <v>63</v>
      </c>
      <c r="U17" s="51">
        <f t="shared" si="3"/>
        <v>8</v>
      </c>
      <c r="V17" s="51">
        <f t="shared" si="18"/>
        <v>14</v>
      </c>
      <c r="W17" s="51" t="str">
        <f t="shared" si="19"/>
        <v>ГБОУ «ЛИЦЕЙ №1 Г. СУНЖА»</v>
      </c>
      <c r="X17" s="51">
        <f>'Рейтинговая таблица организаций'!AH17</f>
        <v>80</v>
      </c>
      <c r="Y17" s="51">
        <f>'Рейтинговая таблица организаций'!AI17</f>
        <v>100</v>
      </c>
      <c r="Z17" s="53">
        <f>'Рейтинговая таблица организаций'!AJ17</f>
        <v>90</v>
      </c>
      <c r="AA17" s="51">
        <f>'Рейтинговая таблица организаций'!AK17</f>
        <v>91</v>
      </c>
      <c r="AB17" s="51" t="str">
        <f t="shared" si="20"/>
        <v>27-29</v>
      </c>
      <c r="AC17" s="51">
        <f t="shared" si="4"/>
        <v>27</v>
      </c>
      <c r="AD17" s="51">
        <f t="shared" si="5"/>
        <v>3</v>
      </c>
      <c r="AE17" s="51">
        <f t="shared" si="21"/>
        <v>14</v>
      </c>
      <c r="AF17" s="51" t="str">
        <f t="shared" si="22"/>
        <v>ГБОУ «ЛИЦЕЙ №1 Г. СУНЖА»</v>
      </c>
      <c r="AG17" s="51">
        <f>'Рейтинговая таблица организаций'!AR17</f>
        <v>99</v>
      </c>
      <c r="AH17" s="51">
        <f>'Рейтинговая таблица организаций'!AS17</f>
        <v>99</v>
      </c>
      <c r="AI17" s="51">
        <f>'Рейтинговая таблица организаций'!AT17</f>
        <v>99</v>
      </c>
      <c r="AJ17" s="51">
        <f>'Рейтинговая таблица организаций'!AU17</f>
        <v>99</v>
      </c>
      <c r="AK17" s="51" t="str">
        <f t="shared" si="23"/>
        <v>40-47</v>
      </c>
      <c r="AL17" s="51">
        <f t="shared" si="6"/>
        <v>40</v>
      </c>
      <c r="AM17" s="51">
        <f t="shared" si="7"/>
        <v>8</v>
      </c>
      <c r="AN17" s="51">
        <f>'бланки '!D19</f>
        <v>14</v>
      </c>
      <c r="AO17" s="51" t="str">
        <f t="shared" si="24"/>
        <v>ГБОУ «ЛИЦЕЙ №1 Г. СУНЖА»</v>
      </c>
      <c r="AP17" s="51">
        <f>'Рейтинговая таблица организаций'!BB17</f>
        <v>96</v>
      </c>
      <c r="AQ17" s="51">
        <f>'Рейтинговая таблица организаций'!BC17</f>
        <v>100</v>
      </c>
      <c r="AR17" s="51">
        <f>'Рейтинговая таблица организаций'!BD17</f>
        <v>97</v>
      </c>
      <c r="AS17" s="51">
        <f>'Рейтинговая таблица организаций'!BE17</f>
        <v>97.3</v>
      </c>
      <c r="AT17" s="51" t="str">
        <f t="shared" si="25"/>
        <v>64-65</v>
      </c>
      <c r="AU17" s="51">
        <f t="shared" si="8"/>
        <v>64</v>
      </c>
      <c r="AV17" s="51">
        <f t="shared" si="9"/>
        <v>2</v>
      </c>
      <c r="AW17" s="54" t="str">
        <f t="shared" si="26"/>
        <v>Сунженский район и г.Карабулак</v>
      </c>
      <c r="AX17" s="51">
        <f t="shared" si="27"/>
        <v>14</v>
      </c>
      <c r="AY17" s="51" t="str">
        <f t="shared" si="28"/>
        <v>ГБОУ «ЛИЦЕЙ №1 Г. СУНЖА»</v>
      </c>
      <c r="AZ17" s="51">
        <f>'Рейтинговая таблица организаций'!BF17</f>
        <v>96.8</v>
      </c>
      <c r="BA17" s="51" t="str">
        <f t="shared" si="29"/>
        <v>27-29</v>
      </c>
      <c r="BB17" s="51">
        <f t="shared" si="10"/>
        <v>27</v>
      </c>
      <c r="BC17" s="51">
        <f t="shared" si="11"/>
        <v>3</v>
      </c>
    </row>
    <row r="18" spans="1:55" x14ac:dyDescent="0.25">
      <c r="A18" s="51">
        <f>'бланки '!D20</f>
        <v>15</v>
      </c>
      <c r="B18" s="52" t="str">
        <f>'Рейтинговая таблица организаций'!B18</f>
        <v>ГБОУ «СОШ №1 Г. СУНЖА»</v>
      </c>
      <c r="C18" s="52" t="str">
        <f>'бланки '!A20</f>
        <v>Сунженский район и г.Карабулак</v>
      </c>
      <c r="D18" s="51">
        <f>'Рейтинговая таблица организаций'!C18</f>
        <v>536</v>
      </c>
      <c r="E18" s="51">
        <f t="shared" si="12"/>
        <v>15</v>
      </c>
      <c r="F18" s="51" t="str">
        <f t="shared" si="13"/>
        <v>ГБОУ «СОШ №1 Г. СУНЖА»</v>
      </c>
      <c r="G18" s="51">
        <f>'Рейтинговая таблица организаций'!Q18</f>
        <v>100</v>
      </c>
      <c r="H18" s="51">
        <f>'Рейтинговая таблица организаций'!R18</f>
        <v>100</v>
      </c>
      <c r="I18" s="51">
        <f>'Рейтинговая таблица организаций'!S18</f>
        <v>96</v>
      </c>
      <c r="J18" s="51">
        <f>'Рейтинговая таблица организаций'!T18</f>
        <v>98.4</v>
      </c>
      <c r="K18" s="51" t="str">
        <f t="shared" si="14"/>
        <v>71-85</v>
      </c>
      <c r="L18" s="51">
        <f t="shared" si="0"/>
        <v>71</v>
      </c>
      <c r="M18" s="51">
        <f t="shared" si="1"/>
        <v>15</v>
      </c>
      <c r="N18" s="51">
        <f t="shared" si="15"/>
        <v>15</v>
      </c>
      <c r="O18" s="51" t="str">
        <f t="shared" si="16"/>
        <v>ГБОУ «СОШ №1 Г. СУНЖА»</v>
      </c>
      <c r="P18" s="51">
        <f>'Рейтинговая таблица организаций'!Z18</f>
        <v>100</v>
      </c>
      <c r="Q18" s="51">
        <f>'Рейтинговая таблица организаций'!AB18</f>
        <v>90</v>
      </c>
      <c r="R18" s="51">
        <f>'Рейтинговая таблица организаций'!AC18</f>
        <v>95</v>
      </c>
      <c r="S18" s="51" t="str">
        <f t="shared" si="17"/>
        <v>93-100</v>
      </c>
      <c r="T18" s="51">
        <f t="shared" si="2"/>
        <v>93</v>
      </c>
      <c r="U18" s="51">
        <f t="shared" si="3"/>
        <v>8</v>
      </c>
      <c r="V18" s="51">
        <f t="shared" si="18"/>
        <v>15</v>
      </c>
      <c r="W18" s="51" t="str">
        <f t="shared" si="19"/>
        <v>ГБОУ «СОШ №1 Г. СУНЖА»</v>
      </c>
      <c r="X18" s="51">
        <f>'Рейтинговая таблица организаций'!AH18</f>
        <v>100</v>
      </c>
      <c r="Y18" s="51">
        <f>'Рейтинговая таблица организаций'!AI18</f>
        <v>80</v>
      </c>
      <c r="Z18" s="53">
        <f>'Рейтинговая таблица организаций'!AJ18</f>
        <v>94</v>
      </c>
      <c r="AA18" s="51">
        <f>'Рейтинговая таблица организаций'!AK18</f>
        <v>90.2</v>
      </c>
      <c r="AB18" s="51" t="str">
        <f t="shared" si="20"/>
        <v>30</v>
      </c>
      <c r="AC18" s="51">
        <f t="shared" si="4"/>
        <v>30</v>
      </c>
      <c r="AD18" s="51">
        <f t="shared" si="5"/>
        <v>1</v>
      </c>
      <c r="AE18" s="51">
        <f t="shared" si="21"/>
        <v>15</v>
      </c>
      <c r="AF18" s="51" t="str">
        <f t="shared" si="22"/>
        <v>ГБОУ «СОШ №1 Г. СУНЖА»</v>
      </c>
      <c r="AG18" s="51">
        <f>'Рейтинговая таблица организаций'!AR18</f>
        <v>92</v>
      </c>
      <c r="AH18" s="51">
        <f>'Рейтинговая таблица организаций'!AS18</f>
        <v>95</v>
      </c>
      <c r="AI18" s="51">
        <f>'Рейтинговая таблица организаций'!AT18</f>
        <v>97</v>
      </c>
      <c r="AJ18" s="51">
        <f>'Рейтинговая таблица организаций'!AU18</f>
        <v>94.2</v>
      </c>
      <c r="AK18" s="51" t="str">
        <f t="shared" si="23"/>
        <v>96</v>
      </c>
      <c r="AL18" s="51">
        <f t="shared" si="6"/>
        <v>96</v>
      </c>
      <c r="AM18" s="51">
        <f t="shared" si="7"/>
        <v>1</v>
      </c>
      <c r="AN18" s="51">
        <f>'бланки '!D20</f>
        <v>15</v>
      </c>
      <c r="AO18" s="51" t="str">
        <f t="shared" si="24"/>
        <v>ГБОУ «СОШ №1 Г. СУНЖА»</v>
      </c>
      <c r="AP18" s="51">
        <f>'Рейтинговая таблица организаций'!BB18</f>
        <v>92</v>
      </c>
      <c r="AQ18" s="51">
        <f>'Рейтинговая таблица организаций'!BC18</f>
        <v>90</v>
      </c>
      <c r="AR18" s="51">
        <f>'Рейтинговая таблица организаций'!BD18</f>
        <v>91</v>
      </c>
      <c r="AS18" s="51">
        <f>'Рейтинговая таблица организаций'!BE18</f>
        <v>91.1</v>
      </c>
      <c r="AT18" s="51" t="str">
        <f t="shared" si="25"/>
        <v>98</v>
      </c>
      <c r="AU18" s="51">
        <f t="shared" si="8"/>
        <v>98</v>
      </c>
      <c r="AV18" s="51">
        <f t="shared" si="9"/>
        <v>1</v>
      </c>
      <c r="AW18" s="54" t="str">
        <f t="shared" si="26"/>
        <v>Сунженский район и г.Карабулак</v>
      </c>
      <c r="AX18" s="51">
        <f t="shared" si="27"/>
        <v>15</v>
      </c>
      <c r="AY18" s="51" t="str">
        <f t="shared" si="28"/>
        <v>ГБОУ «СОШ №1 Г. СУНЖА»</v>
      </c>
      <c r="AZ18" s="51">
        <f>'Рейтинговая таблица организаций'!BF18</f>
        <v>93.78</v>
      </c>
      <c r="BA18" s="51" t="str">
        <f t="shared" si="29"/>
        <v>68-70</v>
      </c>
      <c r="BB18" s="51">
        <f t="shared" si="10"/>
        <v>68</v>
      </c>
      <c r="BC18" s="51">
        <f t="shared" si="11"/>
        <v>3</v>
      </c>
    </row>
    <row r="19" spans="1:55" x14ac:dyDescent="0.25">
      <c r="A19" s="51">
        <f>'бланки '!D21</f>
        <v>16</v>
      </c>
      <c r="B19" s="52" t="str">
        <f>'Рейтинговая таблица организаций'!B19</f>
        <v>ГБОУ «СОШ№2 Г.СУНЖА»</v>
      </c>
      <c r="C19" s="52" t="str">
        <f>'бланки '!A21</f>
        <v>Сунженский район и г.Карабулак</v>
      </c>
      <c r="D19" s="51">
        <f>'Рейтинговая таблица организаций'!C19</f>
        <v>506</v>
      </c>
      <c r="E19" s="51">
        <f t="shared" si="12"/>
        <v>16</v>
      </c>
      <c r="F19" s="51" t="str">
        <f t="shared" si="13"/>
        <v>ГБОУ «СОШ№2 Г.СУНЖА»</v>
      </c>
      <c r="G19" s="51">
        <f>'Рейтинговая таблица организаций'!Q19</f>
        <v>100</v>
      </c>
      <c r="H19" s="51">
        <f>'Рейтинговая таблица организаций'!R19</f>
        <v>100</v>
      </c>
      <c r="I19" s="51">
        <f>'Рейтинговая таблица организаций'!S19</f>
        <v>93</v>
      </c>
      <c r="J19" s="51">
        <f>'Рейтинговая таблица организаций'!T19</f>
        <v>97.2</v>
      </c>
      <c r="K19" s="51" t="str">
        <f t="shared" si="14"/>
        <v>97-99</v>
      </c>
      <c r="L19" s="51">
        <f t="shared" si="0"/>
        <v>97</v>
      </c>
      <c r="M19" s="51">
        <f t="shared" si="1"/>
        <v>3</v>
      </c>
      <c r="N19" s="51">
        <f t="shared" si="15"/>
        <v>16</v>
      </c>
      <c r="O19" s="51" t="str">
        <f t="shared" si="16"/>
        <v>ГБОУ «СОШ№2 Г.СУНЖА»</v>
      </c>
      <c r="P19" s="51">
        <f>'Рейтинговая таблица организаций'!Z19</f>
        <v>100</v>
      </c>
      <c r="Q19" s="51">
        <f>'Рейтинговая таблица организаций'!AB19</f>
        <v>90</v>
      </c>
      <c r="R19" s="51">
        <f>'Рейтинговая таблица организаций'!AC19</f>
        <v>95</v>
      </c>
      <c r="S19" s="51" t="str">
        <f t="shared" si="17"/>
        <v>93-100</v>
      </c>
      <c r="T19" s="51">
        <f t="shared" si="2"/>
        <v>93</v>
      </c>
      <c r="U19" s="51">
        <f t="shared" si="3"/>
        <v>8</v>
      </c>
      <c r="V19" s="51">
        <f t="shared" si="18"/>
        <v>16</v>
      </c>
      <c r="W19" s="51" t="str">
        <f t="shared" si="19"/>
        <v>ГБОУ «СОШ№2 Г.СУНЖА»</v>
      </c>
      <c r="X19" s="51">
        <f>'Рейтинговая таблица организаций'!AH19</f>
        <v>60</v>
      </c>
      <c r="Y19" s="51">
        <f>'Рейтинговая таблица организаций'!AI19</f>
        <v>100</v>
      </c>
      <c r="Z19" s="53">
        <f>'Рейтинговая таблица организаций'!AJ19</f>
        <v>94</v>
      </c>
      <c r="AA19" s="51">
        <f>'Рейтинговая таблица организаций'!AK19</f>
        <v>86.2</v>
      </c>
      <c r="AB19" s="51" t="str">
        <f t="shared" si="20"/>
        <v>41-42</v>
      </c>
      <c r="AC19" s="51">
        <f t="shared" si="4"/>
        <v>41</v>
      </c>
      <c r="AD19" s="51">
        <f t="shared" si="5"/>
        <v>2</v>
      </c>
      <c r="AE19" s="51">
        <f t="shared" si="21"/>
        <v>16</v>
      </c>
      <c r="AF19" s="51" t="str">
        <f t="shared" si="22"/>
        <v>ГБОУ «СОШ№2 Г.СУНЖА»</v>
      </c>
      <c r="AG19" s="51">
        <f>'Рейтинговая таблица организаций'!AR19</f>
        <v>90</v>
      </c>
      <c r="AH19" s="51">
        <f>'Рейтинговая таблица организаций'!AS19</f>
        <v>91</v>
      </c>
      <c r="AI19" s="51">
        <f>'Рейтинговая таблица организаций'!AT19</f>
        <v>97</v>
      </c>
      <c r="AJ19" s="51">
        <f>'Рейтинговая таблица организаций'!AU19</f>
        <v>91.8</v>
      </c>
      <c r="AK19" s="51" t="str">
        <f t="shared" si="23"/>
        <v>100</v>
      </c>
      <c r="AL19" s="51">
        <f t="shared" si="6"/>
        <v>100</v>
      </c>
      <c r="AM19" s="51">
        <f t="shared" si="7"/>
        <v>1</v>
      </c>
      <c r="AN19" s="51">
        <f>'бланки '!D21</f>
        <v>16</v>
      </c>
      <c r="AO19" s="51" t="str">
        <f t="shared" si="24"/>
        <v>ГБОУ «СОШ№2 Г.СУНЖА»</v>
      </c>
      <c r="AP19" s="51">
        <f>'Рейтинговая таблица организаций'!BB19</f>
        <v>90</v>
      </c>
      <c r="AQ19" s="51">
        <f>'Рейтинговая таблица организаций'!BC19</f>
        <v>90</v>
      </c>
      <c r="AR19" s="51">
        <f>'Рейтинговая таблица организаций'!BD19</f>
        <v>90</v>
      </c>
      <c r="AS19" s="51">
        <f>'Рейтинговая таблица организаций'!BE19</f>
        <v>90</v>
      </c>
      <c r="AT19" s="51" t="str">
        <f t="shared" si="25"/>
        <v>100</v>
      </c>
      <c r="AU19" s="51">
        <f t="shared" si="8"/>
        <v>100</v>
      </c>
      <c r="AV19" s="51">
        <f t="shared" si="9"/>
        <v>1</v>
      </c>
      <c r="AW19" s="54" t="str">
        <f t="shared" si="26"/>
        <v>Сунженский район и г.Карабулак</v>
      </c>
      <c r="AX19" s="51">
        <f t="shared" si="27"/>
        <v>16</v>
      </c>
      <c r="AY19" s="51" t="str">
        <f t="shared" si="28"/>
        <v>ГБОУ «СОШ№2 Г.СУНЖА»</v>
      </c>
      <c r="AZ19" s="51">
        <f>'Рейтинговая таблица организаций'!BF19</f>
        <v>92.039999999999992</v>
      </c>
      <c r="BA19" s="51" t="str">
        <f t="shared" si="29"/>
        <v>88</v>
      </c>
      <c r="BB19" s="51">
        <f t="shared" si="10"/>
        <v>88</v>
      </c>
      <c r="BC19" s="51">
        <f t="shared" si="11"/>
        <v>1</v>
      </c>
    </row>
    <row r="20" spans="1:55" x14ac:dyDescent="0.25">
      <c r="A20" s="51">
        <f>'бланки '!D22</f>
        <v>17</v>
      </c>
      <c r="B20" s="52" t="str">
        <f>'Рейтинговая таблица организаций'!B20</f>
        <v>ГБОУ «СОШ№3 Г.СУНЖА»</v>
      </c>
      <c r="C20" s="52" t="str">
        <f>'бланки '!A22</f>
        <v>Сунженский район и г.Карабулак</v>
      </c>
      <c r="D20" s="51">
        <f>'Рейтинговая таблица организаций'!C20</f>
        <v>265</v>
      </c>
      <c r="E20" s="51">
        <f t="shared" si="12"/>
        <v>17</v>
      </c>
      <c r="F20" s="51" t="str">
        <f t="shared" si="13"/>
        <v>ГБОУ «СОШ№3 Г.СУНЖА»</v>
      </c>
      <c r="G20" s="51">
        <f>'Рейтинговая таблица организаций'!Q20</f>
        <v>100</v>
      </c>
      <c r="H20" s="51">
        <f>'Рейтинговая таблица организаций'!R20</f>
        <v>100</v>
      </c>
      <c r="I20" s="51">
        <f>'Рейтинговая таблица организаций'!S20</f>
        <v>98</v>
      </c>
      <c r="J20" s="51">
        <f>'Рейтинговая таблица организаций'!T20</f>
        <v>99.2</v>
      </c>
      <c r="K20" s="51" t="str">
        <f t="shared" si="14"/>
        <v>35-62</v>
      </c>
      <c r="L20" s="51">
        <f t="shared" si="0"/>
        <v>35</v>
      </c>
      <c r="M20" s="51">
        <f t="shared" si="1"/>
        <v>28</v>
      </c>
      <c r="N20" s="51">
        <f t="shared" si="15"/>
        <v>17</v>
      </c>
      <c r="O20" s="51" t="str">
        <f t="shared" si="16"/>
        <v>ГБОУ «СОШ№3 Г.СУНЖА»</v>
      </c>
      <c r="P20" s="51">
        <f>'Рейтинговая таблица организаций'!Z20</f>
        <v>100</v>
      </c>
      <c r="Q20" s="51">
        <f>'Рейтинговая таблица организаций'!AB20</f>
        <v>97</v>
      </c>
      <c r="R20" s="51">
        <f>'Рейтинговая таблица организаций'!AC20</f>
        <v>98.5</v>
      </c>
      <c r="S20" s="51" t="str">
        <f t="shared" si="17"/>
        <v>49-56</v>
      </c>
      <c r="T20" s="51">
        <f t="shared" si="2"/>
        <v>49</v>
      </c>
      <c r="U20" s="51">
        <f t="shared" si="3"/>
        <v>8</v>
      </c>
      <c r="V20" s="51">
        <f t="shared" si="18"/>
        <v>17</v>
      </c>
      <c r="W20" s="51" t="str">
        <f t="shared" si="19"/>
        <v>ГБОУ «СОШ№3 Г.СУНЖА»</v>
      </c>
      <c r="X20" s="51">
        <f>'Рейтинговая таблица организаций'!AH20</f>
        <v>80</v>
      </c>
      <c r="Y20" s="51">
        <f>'Рейтинговая таблица организаций'!AI20</f>
        <v>100</v>
      </c>
      <c r="Z20" s="53">
        <f>'Рейтинговая таблица организаций'!AJ20</f>
        <v>98</v>
      </c>
      <c r="AA20" s="51">
        <f>'Рейтинговая таблица организаций'!AK20</f>
        <v>93.4</v>
      </c>
      <c r="AB20" s="51" t="str">
        <f t="shared" si="20"/>
        <v>18-21</v>
      </c>
      <c r="AC20" s="51">
        <f t="shared" si="4"/>
        <v>18</v>
      </c>
      <c r="AD20" s="51">
        <f t="shared" si="5"/>
        <v>4</v>
      </c>
      <c r="AE20" s="51">
        <f t="shared" si="21"/>
        <v>17</v>
      </c>
      <c r="AF20" s="51" t="str">
        <f t="shared" si="22"/>
        <v>ГБОУ «СОШ№3 Г.СУНЖА»</v>
      </c>
      <c r="AG20" s="51">
        <f>'Рейтинговая таблица организаций'!AR20</f>
        <v>94</v>
      </c>
      <c r="AH20" s="51">
        <f>'Рейтинговая таблица организаций'!AS20</f>
        <v>97</v>
      </c>
      <c r="AI20" s="51">
        <f>'Рейтинговая таблица организаций'!AT20</f>
        <v>99</v>
      </c>
      <c r="AJ20" s="51">
        <f>'Рейтинговая таблица организаций'!AU20</f>
        <v>96.2</v>
      </c>
      <c r="AK20" s="51" t="str">
        <f t="shared" si="23"/>
        <v>87</v>
      </c>
      <c r="AL20" s="51">
        <f t="shared" si="6"/>
        <v>87</v>
      </c>
      <c r="AM20" s="51">
        <f t="shared" si="7"/>
        <v>1</v>
      </c>
      <c r="AN20" s="51">
        <f>'бланки '!D22</f>
        <v>17</v>
      </c>
      <c r="AO20" s="51" t="str">
        <f t="shared" si="24"/>
        <v>ГБОУ «СОШ№3 Г.СУНЖА»</v>
      </c>
      <c r="AP20" s="51">
        <f>'Рейтинговая таблица организаций'!BB20</f>
        <v>94</v>
      </c>
      <c r="AQ20" s="51">
        <f>'Рейтинговая таблица организаций'!BC20</f>
        <v>95</v>
      </c>
      <c r="AR20" s="51">
        <f>'Рейтинговая таблица организаций'!BD20</f>
        <v>96</v>
      </c>
      <c r="AS20" s="51">
        <f>'Рейтинговая таблица организаций'!BE20</f>
        <v>95.2</v>
      </c>
      <c r="AT20" s="51" t="str">
        <f t="shared" si="25"/>
        <v>86</v>
      </c>
      <c r="AU20" s="51">
        <f t="shared" si="8"/>
        <v>86</v>
      </c>
      <c r="AV20" s="51">
        <f t="shared" si="9"/>
        <v>1</v>
      </c>
      <c r="AW20" s="54" t="str">
        <f t="shared" si="26"/>
        <v>Сунженский район и г.Карабулак</v>
      </c>
      <c r="AX20" s="51">
        <f t="shared" si="27"/>
        <v>17</v>
      </c>
      <c r="AY20" s="51" t="str">
        <f t="shared" si="28"/>
        <v>ГБОУ «СОШ№3 Г.СУНЖА»</v>
      </c>
      <c r="AZ20" s="51">
        <f>'Рейтинговая таблица организаций'!BF20</f>
        <v>96.5</v>
      </c>
      <c r="BA20" s="51" t="str">
        <f t="shared" si="29"/>
        <v>35-36</v>
      </c>
      <c r="BB20" s="51">
        <f t="shared" si="10"/>
        <v>35</v>
      </c>
      <c r="BC20" s="51">
        <f t="shared" si="11"/>
        <v>2</v>
      </c>
    </row>
    <row r="21" spans="1:55" x14ac:dyDescent="0.25">
      <c r="A21" s="51">
        <f>'бланки '!D23</f>
        <v>18</v>
      </c>
      <c r="B21" s="52" t="str">
        <f>'Рейтинговая таблица организаций'!B21</f>
        <v>ГБОУ «СОШ №2 с.п. Нестеровское»</v>
      </c>
      <c r="C21" s="52" t="str">
        <f>'бланки '!A23</f>
        <v>Сунженский район и г.Карабулак</v>
      </c>
      <c r="D21" s="51">
        <f>'Рейтинговая таблица организаций'!C21</f>
        <v>322</v>
      </c>
      <c r="E21" s="51">
        <f t="shared" si="12"/>
        <v>18</v>
      </c>
      <c r="F21" s="51" t="str">
        <f t="shared" si="13"/>
        <v>ГБОУ «СОШ №2 с.п. Нестеровское»</v>
      </c>
      <c r="G21" s="51">
        <f>'Рейтинговая таблица организаций'!Q21</f>
        <v>100</v>
      </c>
      <c r="H21" s="51">
        <f>'Рейтинговая таблица организаций'!R21</f>
        <v>100</v>
      </c>
      <c r="I21" s="51">
        <f>'Рейтинговая таблица организаций'!S21</f>
        <v>99</v>
      </c>
      <c r="J21" s="51">
        <f>'Рейтинговая таблица организаций'!T21</f>
        <v>99.6</v>
      </c>
      <c r="K21" s="51" t="str">
        <f t="shared" si="14"/>
        <v>11-34</v>
      </c>
      <c r="L21" s="51">
        <f t="shared" si="0"/>
        <v>11</v>
      </c>
      <c r="M21" s="51">
        <f t="shared" si="1"/>
        <v>24</v>
      </c>
      <c r="N21" s="51">
        <f t="shared" si="15"/>
        <v>18</v>
      </c>
      <c r="O21" s="51" t="str">
        <f t="shared" si="16"/>
        <v>ГБОУ «СОШ №2 с.п. Нестеровское»</v>
      </c>
      <c r="P21" s="51">
        <f>'Рейтинговая таблица организаций'!Z21</f>
        <v>100</v>
      </c>
      <c r="Q21" s="51">
        <f>'Рейтинговая таблица организаций'!AB21</f>
        <v>99</v>
      </c>
      <c r="R21" s="51">
        <f>'Рейтинговая таблица организаций'!AC21</f>
        <v>99.5</v>
      </c>
      <c r="S21" s="51" t="str">
        <f t="shared" si="17"/>
        <v>20-38</v>
      </c>
      <c r="T21" s="51">
        <f t="shared" si="2"/>
        <v>20</v>
      </c>
      <c r="U21" s="51">
        <f t="shared" si="3"/>
        <v>19</v>
      </c>
      <c r="V21" s="51">
        <f t="shared" si="18"/>
        <v>18</v>
      </c>
      <c r="W21" s="51" t="str">
        <f t="shared" si="19"/>
        <v>ГБОУ «СОШ №2 с.п. Нестеровское»</v>
      </c>
      <c r="X21" s="51">
        <f>'Рейтинговая таблица организаций'!AH21</f>
        <v>60</v>
      </c>
      <c r="Y21" s="51">
        <f>'Рейтинговая таблица организаций'!AI21</f>
        <v>100</v>
      </c>
      <c r="Z21" s="53">
        <f>'Рейтинговая таблица организаций'!AJ21</f>
        <v>94</v>
      </c>
      <c r="AA21" s="51">
        <f>'Рейтинговая таблица организаций'!AK21</f>
        <v>86.2</v>
      </c>
      <c r="AB21" s="51" t="str">
        <f t="shared" si="20"/>
        <v>41-42</v>
      </c>
      <c r="AC21" s="51">
        <f t="shared" si="4"/>
        <v>41</v>
      </c>
      <c r="AD21" s="51">
        <f t="shared" si="5"/>
        <v>2</v>
      </c>
      <c r="AE21" s="51">
        <f t="shared" si="21"/>
        <v>18</v>
      </c>
      <c r="AF21" s="51" t="str">
        <f t="shared" si="22"/>
        <v>ГБОУ «СОШ №2 с.п. Нестеровское»</v>
      </c>
      <c r="AG21" s="51">
        <f>'Рейтинговая таблица организаций'!AR21</f>
        <v>99</v>
      </c>
      <c r="AH21" s="51">
        <f>'Рейтинговая таблица организаций'!AS21</f>
        <v>99</v>
      </c>
      <c r="AI21" s="51">
        <f>'Рейтинговая таблица организаций'!AT21</f>
        <v>100</v>
      </c>
      <c r="AJ21" s="51">
        <f>'Рейтинговая таблица организаций'!AU21</f>
        <v>99.2</v>
      </c>
      <c r="AK21" s="51" t="str">
        <f t="shared" si="23"/>
        <v>31-39</v>
      </c>
      <c r="AL21" s="51">
        <f t="shared" si="6"/>
        <v>31</v>
      </c>
      <c r="AM21" s="51">
        <f t="shared" si="7"/>
        <v>9</v>
      </c>
      <c r="AN21" s="51">
        <f>'бланки '!D23</f>
        <v>18</v>
      </c>
      <c r="AO21" s="51" t="str">
        <f t="shared" si="24"/>
        <v>ГБОУ «СОШ №2 с.п. Нестеровское»</v>
      </c>
      <c r="AP21" s="51">
        <f>'Рейтинговая таблица организаций'!BB21</f>
        <v>99</v>
      </c>
      <c r="AQ21" s="51">
        <f>'Рейтинговая таблица организаций'!BC21</f>
        <v>99</v>
      </c>
      <c r="AR21" s="51">
        <f>'Рейтинговая таблица организаций'!BD21</f>
        <v>100</v>
      </c>
      <c r="AS21" s="51">
        <f>'Рейтинговая таблица организаций'!BE21</f>
        <v>99.5</v>
      </c>
      <c r="AT21" s="51" t="str">
        <f t="shared" si="25"/>
        <v>20-25</v>
      </c>
      <c r="AU21" s="51">
        <f t="shared" si="8"/>
        <v>20</v>
      </c>
      <c r="AV21" s="51">
        <f t="shared" si="9"/>
        <v>6</v>
      </c>
      <c r="AW21" s="54" t="str">
        <f t="shared" si="26"/>
        <v>Сунженский район и г.Карабулак</v>
      </c>
      <c r="AX21" s="51">
        <f t="shared" si="27"/>
        <v>18</v>
      </c>
      <c r="AY21" s="51" t="str">
        <f t="shared" si="28"/>
        <v>ГБОУ «СОШ №2 с.п. Нестеровское»</v>
      </c>
      <c r="AZ21" s="51">
        <f>'Рейтинговая таблица организаций'!BF21</f>
        <v>96.8</v>
      </c>
      <c r="BA21" s="51" t="str">
        <f t="shared" si="29"/>
        <v>27-29</v>
      </c>
      <c r="BB21" s="51">
        <f t="shared" si="10"/>
        <v>27</v>
      </c>
      <c r="BC21" s="51">
        <f t="shared" si="11"/>
        <v>3</v>
      </c>
    </row>
    <row r="22" spans="1:55" x14ac:dyDescent="0.25">
      <c r="A22" s="51">
        <f>'бланки '!D24</f>
        <v>19</v>
      </c>
      <c r="B22" s="52" t="str">
        <f>'Рейтинговая таблица организаций'!B22</f>
        <v>ГБОУ «ООШ №2  г. Сунжа»</v>
      </c>
      <c r="C22" s="52" t="str">
        <f>'бланки '!A24</f>
        <v>совпадает</v>
      </c>
      <c r="D22" s="51">
        <f>'Рейтинговая таблица организаций'!C22</f>
        <v>460</v>
      </c>
      <c r="E22" s="51">
        <f t="shared" si="12"/>
        <v>19</v>
      </c>
      <c r="F22" s="51" t="str">
        <f t="shared" si="13"/>
        <v>ГБОУ «ООШ №2  г. Сунжа»</v>
      </c>
      <c r="G22" s="51">
        <f>'Рейтинговая таблица организаций'!Q22</f>
        <v>100</v>
      </c>
      <c r="H22" s="51">
        <f>'Рейтинговая таблица организаций'!R22</f>
        <v>100</v>
      </c>
      <c r="I22" s="51">
        <f>'Рейтинговая таблица организаций'!S22</f>
        <v>99</v>
      </c>
      <c r="J22" s="51">
        <f>'Рейтинговая таблица организаций'!T22</f>
        <v>99.6</v>
      </c>
      <c r="K22" s="51" t="str">
        <f t="shared" si="14"/>
        <v>11-34</v>
      </c>
      <c r="L22" s="51">
        <f t="shared" si="0"/>
        <v>11</v>
      </c>
      <c r="M22" s="51">
        <f t="shared" si="1"/>
        <v>24</v>
      </c>
      <c r="N22" s="51">
        <f t="shared" si="15"/>
        <v>19</v>
      </c>
      <c r="O22" s="51" t="str">
        <f t="shared" si="16"/>
        <v>ГБОУ «ООШ №2  г. Сунжа»</v>
      </c>
      <c r="P22" s="51">
        <f>'Рейтинговая таблица организаций'!Z22</f>
        <v>100</v>
      </c>
      <c r="Q22" s="51">
        <f>'Рейтинговая таблица организаций'!AB22</f>
        <v>98</v>
      </c>
      <c r="R22" s="51">
        <f>'Рейтинговая таблица организаций'!AC22</f>
        <v>99</v>
      </c>
      <c r="S22" s="51" t="str">
        <f t="shared" si="17"/>
        <v>39-48</v>
      </c>
      <c r="T22" s="51">
        <f t="shared" si="2"/>
        <v>39</v>
      </c>
      <c r="U22" s="51">
        <f t="shared" si="3"/>
        <v>10</v>
      </c>
      <c r="V22" s="51">
        <f t="shared" si="18"/>
        <v>19</v>
      </c>
      <c r="W22" s="51" t="str">
        <f t="shared" si="19"/>
        <v>ГБОУ «ООШ №2  г. Сунжа»</v>
      </c>
      <c r="X22" s="51">
        <f>'Рейтинговая таблица организаций'!AH22</f>
        <v>80</v>
      </c>
      <c r="Y22" s="51">
        <f>'Рейтинговая таблица организаций'!AI22</f>
        <v>80</v>
      </c>
      <c r="Z22" s="53">
        <f>'Рейтинговая таблица организаций'!AJ22</f>
        <v>95</v>
      </c>
      <c r="AA22" s="51">
        <f>'Рейтинговая таблица организаций'!AK22</f>
        <v>84.5</v>
      </c>
      <c r="AB22" s="51" t="str">
        <f t="shared" si="20"/>
        <v>52</v>
      </c>
      <c r="AC22" s="51">
        <f t="shared" si="4"/>
        <v>52</v>
      </c>
      <c r="AD22" s="51">
        <f t="shared" si="5"/>
        <v>1</v>
      </c>
      <c r="AE22" s="51">
        <f t="shared" si="21"/>
        <v>19</v>
      </c>
      <c r="AF22" s="51" t="str">
        <f t="shared" si="22"/>
        <v>ГБОУ «ООШ №2  г. Сунжа»</v>
      </c>
      <c r="AG22" s="51">
        <f>'Рейтинговая таблица организаций'!AR22</f>
        <v>98</v>
      </c>
      <c r="AH22" s="51">
        <f>'Рейтинговая таблица организаций'!AS22</f>
        <v>98</v>
      </c>
      <c r="AI22" s="51">
        <f>'Рейтинговая таблица организаций'!AT22</f>
        <v>99</v>
      </c>
      <c r="AJ22" s="51">
        <f>'Рейтинговая таблица организаций'!AU22</f>
        <v>98.2</v>
      </c>
      <c r="AK22" s="51" t="str">
        <f t="shared" si="23"/>
        <v>60-68</v>
      </c>
      <c r="AL22" s="51">
        <f t="shared" si="6"/>
        <v>60</v>
      </c>
      <c r="AM22" s="51">
        <f t="shared" si="7"/>
        <v>9</v>
      </c>
      <c r="AN22" s="51">
        <f>'бланки '!D24</f>
        <v>19</v>
      </c>
      <c r="AO22" s="51" t="str">
        <f t="shared" si="24"/>
        <v>ГБОУ «ООШ №2  г. Сунжа»</v>
      </c>
      <c r="AP22" s="51">
        <f>'Рейтинговая таблица организаций'!BB22</f>
        <v>99</v>
      </c>
      <c r="AQ22" s="51">
        <f>'Рейтинговая таблица организаций'!BC22</f>
        <v>97</v>
      </c>
      <c r="AR22" s="51">
        <f>'Рейтинговая таблица организаций'!BD22</f>
        <v>100</v>
      </c>
      <c r="AS22" s="51">
        <f>'Рейтинговая таблица организаций'!BE22</f>
        <v>99.1</v>
      </c>
      <c r="AT22" s="51" t="str">
        <f t="shared" si="25"/>
        <v>29-31</v>
      </c>
      <c r="AU22" s="51">
        <f t="shared" si="8"/>
        <v>29</v>
      </c>
      <c r="AV22" s="51">
        <f t="shared" si="9"/>
        <v>3</v>
      </c>
      <c r="AW22" s="54" t="str">
        <f t="shared" si="26"/>
        <v>совпадает</v>
      </c>
      <c r="AX22" s="51">
        <f t="shared" si="27"/>
        <v>19</v>
      </c>
      <c r="AY22" s="51" t="str">
        <f t="shared" si="28"/>
        <v>ГБОУ «ООШ №2  г. Сунжа»</v>
      </c>
      <c r="AZ22" s="51">
        <f>'Рейтинговая таблица организаций'!BF22</f>
        <v>96.08</v>
      </c>
      <c r="BA22" s="51" t="str">
        <f t="shared" si="29"/>
        <v>43</v>
      </c>
      <c r="BB22" s="51">
        <f t="shared" si="10"/>
        <v>43</v>
      </c>
      <c r="BC22" s="51">
        <f t="shared" si="11"/>
        <v>1</v>
      </c>
    </row>
    <row r="23" spans="1:55" x14ac:dyDescent="0.25">
      <c r="A23" s="51">
        <f>'бланки '!D25</f>
        <v>20</v>
      </c>
      <c r="B23" s="52" t="str">
        <f>'Рейтинговая таблица организаций'!B23</f>
        <v>ГБОУ «СОШ№8 г. Сунжа»</v>
      </c>
      <c r="C23" s="52" t="str">
        <f>'бланки '!A25</f>
        <v>Сунженский район и г.Карабулак</v>
      </c>
      <c r="D23" s="51">
        <f>'Рейтинговая таблица организаций'!C23</f>
        <v>211</v>
      </c>
      <c r="E23" s="51">
        <f t="shared" si="12"/>
        <v>20</v>
      </c>
      <c r="F23" s="51" t="str">
        <f t="shared" si="13"/>
        <v>ГБОУ «СОШ№8 г. Сунжа»</v>
      </c>
      <c r="G23" s="51">
        <f>'Рейтинговая таблица организаций'!Q23</f>
        <v>100</v>
      </c>
      <c r="H23" s="51">
        <f>'Рейтинговая таблица организаций'!R23</f>
        <v>100</v>
      </c>
      <c r="I23" s="51">
        <f>'Рейтинговая таблица организаций'!S23</f>
        <v>99</v>
      </c>
      <c r="J23" s="51">
        <f>'Рейтинговая таблица организаций'!T23</f>
        <v>99.6</v>
      </c>
      <c r="K23" s="51" t="str">
        <f t="shared" si="14"/>
        <v>11-34</v>
      </c>
      <c r="L23" s="51">
        <f t="shared" si="0"/>
        <v>11</v>
      </c>
      <c r="M23" s="51">
        <f t="shared" si="1"/>
        <v>24</v>
      </c>
      <c r="N23" s="51">
        <f t="shared" si="15"/>
        <v>20</v>
      </c>
      <c r="O23" s="51" t="str">
        <f t="shared" si="16"/>
        <v>ГБОУ «СОШ№8 г. Сунжа»</v>
      </c>
      <c r="P23" s="51">
        <f>'Рейтинговая таблица организаций'!Z23</f>
        <v>100</v>
      </c>
      <c r="Q23" s="51">
        <f>'Рейтинговая таблица организаций'!AB23</f>
        <v>100</v>
      </c>
      <c r="R23" s="51">
        <f>'Рейтинговая таблица организаций'!AC23</f>
        <v>100</v>
      </c>
      <c r="S23" s="51" t="str">
        <f t="shared" si="17"/>
        <v>1-19</v>
      </c>
      <c r="T23" s="51">
        <f t="shared" si="2"/>
        <v>1</v>
      </c>
      <c r="U23" s="51">
        <f t="shared" si="3"/>
        <v>19</v>
      </c>
      <c r="V23" s="51">
        <f t="shared" si="18"/>
        <v>20</v>
      </c>
      <c r="W23" s="51" t="str">
        <f t="shared" si="19"/>
        <v>ГБОУ «СОШ№8 г. Сунжа»</v>
      </c>
      <c r="X23" s="51">
        <f>'Рейтинговая таблица организаций'!AH23</f>
        <v>80</v>
      </c>
      <c r="Y23" s="51">
        <f>'Рейтинговая таблица организаций'!AI23</f>
        <v>100</v>
      </c>
      <c r="Z23" s="53">
        <f>'Рейтинговая таблица организаций'!AJ23</f>
        <v>99</v>
      </c>
      <c r="AA23" s="51">
        <f>'Рейтинговая таблица организаций'!AK23</f>
        <v>93.7</v>
      </c>
      <c r="AB23" s="51" t="str">
        <f t="shared" si="20"/>
        <v>17</v>
      </c>
      <c r="AC23" s="51">
        <f t="shared" si="4"/>
        <v>17</v>
      </c>
      <c r="AD23" s="51">
        <f t="shared" si="5"/>
        <v>1</v>
      </c>
      <c r="AE23" s="51">
        <f t="shared" si="21"/>
        <v>20</v>
      </c>
      <c r="AF23" s="51" t="str">
        <f t="shared" si="22"/>
        <v>ГБОУ «СОШ№8 г. Сунжа»</v>
      </c>
      <c r="AG23" s="51">
        <f>'Рейтинговая таблица организаций'!AR23</f>
        <v>99</v>
      </c>
      <c r="AH23" s="51">
        <f>'Рейтинговая таблица организаций'!AS23</f>
        <v>100</v>
      </c>
      <c r="AI23" s="51">
        <f>'Рейтинговая таблица организаций'!AT23</f>
        <v>100</v>
      </c>
      <c r="AJ23" s="51">
        <f>'Рейтинговая таблица организаций'!AU23</f>
        <v>99.6</v>
      </c>
      <c r="AK23" s="51" t="str">
        <f t="shared" si="23"/>
        <v>18-27</v>
      </c>
      <c r="AL23" s="51">
        <f t="shared" si="6"/>
        <v>18</v>
      </c>
      <c r="AM23" s="51">
        <f t="shared" si="7"/>
        <v>10</v>
      </c>
      <c r="AN23" s="51">
        <f>'бланки '!D25</f>
        <v>20</v>
      </c>
      <c r="AO23" s="51" t="str">
        <f t="shared" si="24"/>
        <v>ГБОУ «СОШ№8 г. Сунжа»</v>
      </c>
      <c r="AP23" s="51">
        <f>'Рейтинговая таблица организаций'!BB23</f>
        <v>99</v>
      </c>
      <c r="AQ23" s="51">
        <f>'Рейтинговая таблица организаций'!BC23</f>
        <v>99</v>
      </c>
      <c r="AR23" s="51">
        <f>'Рейтинговая таблица организаций'!BD23</f>
        <v>99</v>
      </c>
      <c r="AS23" s="51">
        <f>'Рейтинговая таблица организаций'!BE23</f>
        <v>99</v>
      </c>
      <c r="AT23" s="51" t="str">
        <f t="shared" si="25"/>
        <v>32-35</v>
      </c>
      <c r="AU23" s="51">
        <f t="shared" si="8"/>
        <v>32</v>
      </c>
      <c r="AV23" s="51">
        <f t="shared" si="9"/>
        <v>4</v>
      </c>
      <c r="AW23" s="54" t="str">
        <f t="shared" si="26"/>
        <v>Сунженский район и г.Карабулак</v>
      </c>
      <c r="AX23" s="51">
        <f t="shared" si="27"/>
        <v>20</v>
      </c>
      <c r="AY23" s="51" t="str">
        <f t="shared" si="28"/>
        <v>ГБОУ «СОШ№8 г. Сунжа»</v>
      </c>
      <c r="AZ23" s="51">
        <f>'Рейтинговая таблица организаций'!BF23</f>
        <v>98.38</v>
      </c>
      <c r="BA23" s="51" t="str">
        <f t="shared" si="29"/>
        <v>7-8</v>
      </c>
      <c r="BB23" s="51">
        <f t="shared" si="10"/>
        <v>7</v>
      </c>
      <c r="BC23" s="51">
        <f t="shared" si="11"/>
        <v>2</v>
      </c>
    </row>
    <row r="24" spans="1:55" x14ac:dyDescent="0.25">
      <c r="A24" s="51">
        <f>'бланки '!D26</f>
        <v>21</v>
      </c>
      <c r="B24" s="52" t="str">
        <f>'Рейтинговая таблица организаций'!B24</f>
        <v>ГБОУ «СОШ№9 Г. СУНЖА»</v>
      </c>
      <c r="C24" s="52" t="str">
        <f>'бланки '!A26</f>
        <v>Сунженский район и г.Карабулак</v>
      </c>
      <c r="D24" s="51">
        <f>'Рейтинговая таблица организаций'!C24</f>
        <v>123</v>
      </c>
      <c r="E24" s="51">
        <f t="shared" si="12"/>
        <v>21</v>
      </c>
      <c r="F24" s="51" t="str">
        <f t="shared" si="13"/>
        <v>ГБОУ «СОШ№9 Г. СУНЖА»</v>
      </c>
      <c r="G24" s="51">
        <f>'Рейтинговая таблица организаций'!Q24</f>
        <v>100</v>
      </c>
      <c r="H24" s="51">
        <f>'Рейтинговая таблица организаций'!R24</f>
        <v>100</v>
      </c>
      <c r="I24" s="51">
        <f>'Рейтинговая таблица организаций'!S24</f>
        <v>98</v>
      </c>
      <c r="J24" s="51">
        <f>'Рейтинговая таблица организаций'!T24</f>
        <v>99.2</v>
      </c>
      <c r="K24" s="51" t="str">
        <f t="shared" si="14"/>
        <v>35-62</v>
      </c>
      <c r="L24" s="51">
        <f t="shared" si="0"/>
        <v>35</v>
      </c>
      <c r="M24" s="51">
        <f t="shared" si="1"/>
        <v>28</v>
      </c>
      <c r="N24" s="51">
        <f t="shared" si="15"/>
        <v>21</v>
      </c>
      <c r="O24" s="51" t="str">
        <f t="shared" si="16"/>
        <v>ГБОУ «СОШ№9 Г. СУНЖА»</v>
      </c>
      <c r="P24" s="51">
        <f>'Рейтинговая таблица организаций'!Z24</f>
        <v>100</v>
      </c>
      <c r="Q24" s="51">
        <f>'Рейтинговая таблица организаций'!AB24</f>
        <v>90</v>
      </c>
      <c r="R24" s="51">
        <f>'Рейтинговая таблица организаций'!AC24</f>
        <v>95</v>
      </c>
      <c r="S24" s="51" t="str">
        <f t="shared" si="17"/>
        <v>93-100</v>
      </c>
      <c r="T24" s="51">
        <f t="shared" si="2"/>
        <v>93</v>
      </c>
      <c r="U24" s="51">
        <f t="shared" si="3"/>
        <v>8</v>
      </c>
      <c r="V24" s="51">
        <f t="shared" si="18"/>
        <v>21</v>
      </c>
      <c r="W24" s="51" t="str">
        <f t="shared" si="19"/>
        <v>ГБОУ «СОШ№9 Г. СУНЖА»</v>
      </c>
      <c r="X24" s="51">
        <f>'Рейтинговая таблица организаций'!AH24</f>
        <v>60</v>
      </c>
      <c r="Y24" s="51">
        <f>'Рейтинговая таблица организаций'!AI24</f>
        <v>100</v>
      </c>
      <c r="Z24" s="53">
        <f>'Рейтинговая таблица организаций'!AJ24</f>
        <v>92</v>
      </c>
      <c r="AA24" s="51">
        <f>'Рейтинговая таблица организаций'!AK24</f>
        <v>85.6</v>
      </c>
      <c r="AB24" s="51" t="str">
        <f t="shared" si="20"/>
        <v>47</v>
      </c>
      <c r="AC24" s="51">
        <f t="shared" si="4"/>
        <v>47</v>
      </c>
      <c r="AD24" s="51">
        <f t="shared" si="5"/>
        <v>1</v>
      </c>
      <c r="AE24" s="51">
        <f t="shared" si="21"/>
        <v>21</v>
      </c>
      <c r="AF24" s="51" t="str">
        <f t="shared" si="22"/>
        <v>ГБОУ «СОШ№9 Г. СУНЖА»</v>
      </c>
      <c r="AG24" s="51">
        <f>'Рейтинговая таблица организаций'!AR24</f>
        <v>94</v>
      </c>
      <c r="AH24" s="51">
        <f>'Рейтинговая таблица организаций'!AS24</f>
        <v>93</v>
      </c>
      <c r="AI24" s="51">
        <f>'Рейтинговая таблица организаций'!AT24</f>
        <v>95</v>
      </c>
      <c r="AJ24" s="51">
        <f>'Рейтинговая таблица организаций'!AU24</f>
        <v>93.8</v>
      </c>
      <c r="AK24" s="51" t="str">
        <f t="shared" si="23"/>
        <v>97-98</v>
      </c>
      <c r="AL24" s="51">
        <f t="shared" si="6"/>
        <v>97</v>
      </c>
      <c r="AM24" s="51">
        <f t="shared" si="7"/>
        <v>2</v>
      </c>
      <c r="AN24" s="51">
        <f>'бланки '!D26</f>
        <v>21</v>
      </c>
      <c r="AO24" s="51" t="str">
        <f t="shared" si="24"/>
        <v>ГБОУ «СОШ№9 Г. СУНЖА»</v>
      </c>
      <c r="AP24" s="51">
        <f>'Рейтинговая таблица организаций'!BB24</f>
        <v>90</v>
      </c>
      <c r="AQ24" s="51">
        <f>'Рейтинговая таблица организаций'!BC24</f>
        <v>91</v>
      </c>
      <c r="AR24" s="51">
        <f>'Рейтинговая таблица организаций'!BD24</f>
        <v>90</v>
      </c>
      <c r="AS24" s="51">
        <f>'Рейтинговая таблица организаций'!BE24</f>
        <v>90.2</v>
      </c>
      <c r="AT24" s="51" t="str">
        <f t="shared" si="25"/>
        <v>99</v>
      </c>
      <c r="AU24" s="51">
        <f t="shared" si="8"/>
        <v>99</v>
      </c>
      <c r="AV24" s="51">
        <f t="shared" si="9"/>
        <v>1</v>
      </c>
      <c r="AW24" s="54" t="str">
        <f t="shared" si="26"/>
        <v>Сунженский район и г.Карабулак</v>
      </c>
      <c r="AX24" s="51">
        <f t="shared" si="27"/>
        <v>21</v>
      </c>
      <c r="AY24" s="51" t="str">
        <f t="shared" si="28"/>
        <v>ГБОУ «СОШ№9 Г. СУНЖА»</v>
      </c>
      <c r="AZ24" s="51">
        <f>'Рейтинговая таблица организаций'!BF24</f>
        <v>92.759999999999991</v>
      </c>
      <c r="BA24" s="51" t="str">
        <f t="shared" si="29"/>
        <v>83</v>
      </c>
      <c r="BB24" s="51">
        <f t="shared" si="10"/>
        <v>83</v>
      </c>
      <c r="BC24" s="51">
        <f t="shared" si="11"/>
        <v>1</v>
      </c>
    </row>
    <row r="25" spans="1:55" x14ac:dyDescent="0.25">
      <c r="A25" s="51">
        <f>'бланки '!D27</f>
        <v>22</v>
      </c>
      <c r="B25" s="52" t="str">
        <f>'Рейтинговая таблица организаций'!B25</f>
        <v>ГБОУ «ООШ С.П. ГАЛАШКИ»</v>
      </c>
      <c r="C25" s="52" t="str">
        <f>'бланки '!A27</f>
        <v>Сунженский район и г.Карабулак</v>
      </c>
      <c r="D25" s="51">
        <f>'Рейтинговая таблица организаций'!C25</f>
        <v>171</v>
      </c>
      <c r="E25" s="51">
        <f t="shared" si="12"/>
        <v>22</v>
      </c>
      <c r="F25" s="51" t="str">
        <f t="shared" si="13"/>
        <v>ГБОУ «ООШ С.П. ГАЛАШКИ»</v>
      </c>
      <c r="G25" s="51">
        <f>'Рейтинговая таблица организаций'!Q25</f>
        <v>100</v>
      </c>
      <c r="H25" s="51">
        <f>'Рейтинговая таблица организаций'!R25</f>
        <v>100</v>
      </c>
      <c r="I25" s="51">
        <f>'Рейтинговая таблица организаций'!S25</f>
        <v>96</v>
      </c>
      <c r="J25" s="51">
        <f>'Рейтинговая таблица организаций'!T25</f>
        <v>98.4</v>
      </c>
      <c r="K25" s="51" t="str">
        <f t="shared" si="14"/>
        <v>71-85</v>
      </c>
      <c r="L25" s="51">
        <f t="shared" si="0"/>
        <v>71</v>
      </c>
      <c r="M25" s="51">
        <f t="shared" si="1"/>
        <v>15</v>
      </c>
      <c r="N25" s="51">
        <f t="shared" si="15"/>
        <v>22</v>
      </c>
      <c r="O25" s="51" t="str">
        <f t="shared" si="16"/>
        <v>ГБОУ «ООШ С.П. ГАЛАШКИ»</v>
      </c>
      <c r="P25" s="51">
        <f>'Рейтинговая таблица организаций'!Z25</f>
        <v>100</v>
      </c>
      <c r="Q25" s="51">
        <f>'Рейтинговая таблица организаций'!AB25</f>
        <v>90</v>
      </c>
      <c r="R25" s="51">
        <f>'Рейтинговая таблица организаций'!AC25</f>
        <v>95</v>
      </c>
      <c r="S25" s="51" t="str">
        <f t="shared" si="17"/>
        <v>93-100</v>
      </c>
      <c r="T25" s="51">
        <f t="shared" si="2"/>
        <v>93</v>
      </c>
      <c r="U25" s="51">
        <f t="shared" si="3"/>
        <v>8</v>
      </c>
      <c r="V25" s="51">
        <f t="shared" si="18"/>
        <v>22</v>
      </c>
      <c r="W25" s="51" t="str">
        <f t="shared" si="19"/>
        <v>ГБОУ «ООШ С.П. ГАЛАШКИ»</v>
      </c>
      <c r="X25" s="51">
        <f>'Рейтинговая таблица организаций'!AH25</f>
        <v>60</v>
      </c>
      <c r="Y25" s="51">
        <f>'Рейтинговая таблица организаций'!AI25</f>
        <v>60</v>
      </c>
      <c r="Z25" s="53">
        <f>'Рейтинговая таблица организаций'!AJ25</f>
        <v>95</v>
      </c>
      <c r="AA25" s="51">
        <f>'Рейтинговая таблица организаций'!AK25</f>
        <v>70.5</v>
      </c>
      <c r="AB25" s="51" t="str">
        <f t="shared" si="20"/>
        <v>83</v>
      </c>
      <c r="AC25" s="51">
        <f t="shared" si="4"/>
        <v>83</v>
      </c>
      <c r="AD25" s="51">
        <f t="shared" si="5"/>
        <v>1</v>
      </c>
      <c r="AE25" s="51">
        <f t="shared" si="21"/>
        <v>22</v>
      </c>
      <c r="AF25" s="51" t="str">
        <f t="shared" si="22"/>
        <v>ГБОУ «ООШ С.П. ГАЛАШКИ»</v>
      </c>
      <c r="AG25" s="51">
        <f>'Рейтинговая таблица организаций'!AR25</f>
        <v>95</v>
      </c>
      <c r="AH25" s="51">
        <f>'Рейтинговая таблица организаций'!AS25</f>
        <v>98</v>
      </c>
      <c r="AI25" s="51">
        <f>'Рейтинговая таблица организаций'!AT25</f>
        <v>99</v>
      </c>
      <c r="AJ25" s="51">
        <f>'Рейтинговая таблица организаций'!AU25</f>
        <v>97</v>
      </c>
      <c r="AK25" s="51" t="str">
        <f t="shared" si="23"/>
        <v>77-78</v>
      </c>
      <c r="AL25" s="51">
        <f t="shared" si="6"/>
        <v>77</v>
      </c>
      <c r="AM25" s="51">
        <f t="shared" si="7"/>
        <v>2</v>
      </c>
      <c r="AN25" s="51">
        <f>'бланки '!D27</f>
        <v>22</v>
      </c>
      <c r="AO25" s="51" t="str">
        <f t="shared" si="24"/>
        <v>ГБОУ «ООШ С.П. ГАЛАШКИ»</v>
      </c>
      <c r="AP25" s="51">
        <f>'Рейтинговая таблица организаций'!BB25</f>
        <v>91</v>
      </c>
      <c r="AQ25" s="51">
        <f>'Рейтинговая таблица организаций'!BC25</f>
        <v>95</v>
      </c>
      <c r="AR25" s="51">
        <f>'Рейтинговая таблица организаций'!BD25</f>
        <v>92</v>
      </c>
      <c r="AS25" s="51">
        <f>'Рейтинговая таблица организаций'!BE25</f>
        <v>92.3</v>
      </c>
      <c r="AT25" s="51" t="str">
        <f t="shared" si="25"/>
        <v>94</v>
      </c>
      <c r="AU25" s="51">
        <f t="shared" si="8"/>
        <v>94</v>
      </c>
      <c r="AV25" s="51">
        <f t="shared" si="9"/>
        <v>1</v>
      </c>
      <c r="AW25" s="54" t="str">
        <f t="shared" si="26"/>
        <v>Сунженский район и г.Карабулак</v>
      </c>
      <c r="AX25" s="51">
        <f t="shared" si="27"/>
        <v>22</v>
      </c>
      <c r="AY25" s="51" t="str">
        <f t="shared" si="28"/>
        <v>ГБОУ «ООШ С.П. ГАЛАШКИ»</v>
      </c>
      <c r="AZ25" s="51">
        <f>'Рейтинговая таблица организаций'!BF25</f>
        <v>90.64</v>
      </c>
      <c r="BA25" s="51" t="str">
        <f t="shared" si="29"/>
        <v>94</v>
      </c>
      <c r="BB25" s="51">
        <f t="shared" si="10"/>
        <v>94</v>
      </c>
      <c r="BC25" s="51">
        <f t="shared" si="11"/>
        <v>1</v>
      </c>
    </row>
    <row r="26" spans="1:55" x14ac:dyDescent="0.25">
      <c r="A26" s="51">
        <f>'бланки '!D28</f>
        <v>23</v>
      </c>
      <c r="B26" s="52" t="str">
        <f>'Рейтинговая таблица организаций'!B26</f>
        <v>ГБОУ «СОШ №2 С.П.ГАЛАШКИ»</v>
      </c>
      <c r="C26" s="52" t="str">
        <f>'бланки '!A28</f>
        <v>Сунженский район и г.Карабулак</v>
      </c>
      <c r="D26" s="51">
        <f>'Рейтинговая таблица организаций'!C26</f>
        <v>188</v>
      </c>
      <c r="E26" s="51">
        <f t="shared" si="12"/>
        <v>23</v>
      </c>
      <c r="F26" s="51" t="str">
        <f t="shared" si="13"/>
        <v>ГБОУ «СОШ №2 С.П.ГАЛАШКИ»</v>
      </c>
      <c r="G26" s="51">
        <f>'Рейтинговая таблица организаций'!Q26</f>
        <v>100</v>
      </c>
      <c r="H26" s="51">
        <f>'Рейтинговая таблица организаций'!R26</f>
        <v>100</v>
      </c>
      <c r="I26" s="51">
        <f>'Рейтинговая таблица организаций'!S26</f>
        <v>100</v>
      </c>
      <c r="J26" s="51">
        <f>'Рейтинговая таблица организаций'!T26</f>
        <v>100</v>
      </c>
      <c r="K26" s="51" t="str">
        <f t="shared" si="14"/>
        <v>1-10</v>
      </c>
      <c r="L26" s="51">
        <f t="shared" si="0"/>
        <v>1</v>
      </c>
      <c r="M26" s="51">
        <f t="shared" si="1"/>
        <v>10</v>
      </c>
      <c r="N26" s="51">
        <f t="shared" si="15"/>
        <v>23</v>
      </c>
      <c r="O26" s="51" t="str">
        <f t="shared" si="16"/>
        <v>ГБОУ «СОШ №2 С.П.ГАЛАШКИ»</v>
      </c>
      <c r="P26" s="51">
        <f>'Рейтинговая таблица организаций'!Z26</f>
        <v>100</v>
      </c>
      <c r="Q26" s="51">
        <f>'Рейтинговая таблица организаций'!AB26</f>
        <v>99</v>
      </c>
      <c r="R26" s="51">
        <f>'Рейтинговая таблица организаций'!AC26</f>
        <v>99.5</v>
      </c>
      <c r="S26" s="51" t="str">
        <f t="shared" si="17"/>
        <v>20-38</v>
      </c>
      <c r="T26" s="51">
        <f t="shared" si="2"/>
        <v>20</v>
      </c>
      <c r="U26" s="51">
        <f t="shared" si="3"/>
        <v>19</v>
      </c>
      <c r="V26" s="51">
        <f t="shared" si="18"/>
        <v>23</v>
      </c>
      <c r="W26" s="51" t="str">
        <f t="shared" si="19"/>
        <v>ГБОУ «СОШ №2 С.П.ГАЛАШКИ»</v>
      </c>
      <c r="X26" s="51">
        <f>'Рейтинговая таблица организаций'!AH26</f>
        <v>80</v>
      </c>
      <c r="Y26" s="51">
        <f>'Рейтинговая таблица организаций'!AI26</f>
        <v>80</v>
      </c>
      <c r="Z26" s="53">
        <f>'Рейтинговая таблица организаций'!AJ26</f>
        <v>100</v>
      </c>
      <c r="AA26" s="51">
        <f>'Рейтинговая таблица организаций'!AK26</f>
        <v>86</v>
      </c>
      <c r="AB26" s="51" t="str">
        <f t="shared" si="20"/>
        <v>43-46</v>
      </c>
      <c r="AC26" s="51">
        <f t="shared" si="4"/>
        <v>43</v>
      </c>
      <c r="AD26" s="51">
        <f t="shared" si="5"/>
        <v>4</v>
      </c>
      <c r="AE26" s="51">
        <f t="shared" si="21"/>
        <v>23</v>
      </c>
      <c r="AF26" s="51" t="str">
        <f t="shared" si="22"/>
        <v>ГБОУ «СОШ №2 С.П.ГАЛАШКИ»</v>
      </c>
      <c r="AG26" s="51">
        <f>'Рейтинговая таблица организаций'!AR26</f>
        <v>99</v>
      </c>
      <c r="AH26" s="51">
        <f>'Рейтинговая таблица организаций'!AS26</f>
        <v>100</v>
      </c>
      <c r="AI26" s="51">
        <f>'Рейтинговая таблица организаций'!AT26</f>
        <v>100</v>
      </c>
      <c r="AJ26" s="51">
        <f>'Рейтинговая таблица организаций'!AU26</f>
        <v>99.6</v>
      </c>
      <c r="AK26" s="51" t="str">
        <f t="shared" si="23"/>
        <v>18-27</v>
      </c>
      <c r="AL26" s="51">
        <f t="shared" si="6"/>
        <v>18</v>
      </c>
      <c r="AM26" s="51">
        <f t="shared" si="7"/>
        <v>10</v>
      </c>
      <c r="AN26" s="51">
        <f>'бланки '!D28</f>
        <v>23</v>
      </c>
      <c r="AO26" s="51" t="str">
        <f t="shared" si="24"/>
        <v>ГБОУ «СОШ №2 С.П.ГАЛАШКИ»</v>
      </c>
      <c r="AP26" s="51">
        <f>'Рейтинговая таблица организаций'!BB26</f>
        <v>100</v>
      </c>
      <c r="AQ26" s="51">
        <f>'Рейтинговая таблица организаций'!BC26</f>
        <v>100</v>
      </c>
      <c r="AR26" s="51">
        <f>'Рейтинговая таблица организаций'!BD26</f>
        <v>99</v>
      </c>
      <c r="AS26" s="51">
        <f>'Рейтинговая таблица организаций'!BE26</f>
        <v>99.5</v>
      </c>
      <c r="AT26" s="51" t="str">
        <f t="shared" si="25"/>
        <v>20-25</v>
      </c>
      <c r="AU26" s="51">
        <f t="shared" si="8"/>
        <v>20</v>
      </c>
      <c r="AV26" s="51">
        <f t="shared" si="9"/>
        <v>6</v>
      </c>
      <c r="AW26" s="54" t="str">
        <f t="shared" si="26"/>
        <v>Сунженский район и г.Карабулак</v>
      </c>
      <c r="AX26" s="51">
        <f t="shared" si="27"/>
        <v>23</v>
      </c>
      <c r="AY26" s="51" t="str">
        <f t="shared" si="28"/>
        <v>ГБОУ «СОШ №2 С.П.ГАЛАШКИ»</v>
      </c>
      <c r="AZ26" s="51">
        <f>'Рейтинговая таблица организаций'!BF26</f>
        <v>96.92</v>
      </c>
      <c r="BA26" s="51" t="str">
        <f t="shared" si="29"/>
        <v>24-25</v>
      </c>
      <c r="BB26" s="51">
        <f t="shared" si="10"/>
        <v>24</v>
      </c>
      <c r="BC26" s="51">
        <f t="shared" si="11"/>
        <v>2</v>
      </c>
    </row>
    <row r="27" spans="1:55" x14ac:dyDescent="0.25">
      <c r="A27" s="51">
        <f>'бланки '!D29</f>
        <v>24</v>
      </c>
      <c r="B27" s="52" t="str">
        <f>'Рейтинговая таблица организаций'!B27</f>
        <v>ГБОУ «СОШ №1 С.П. ТРОИЦКОЕ»</v>
      </c>
      <c r="C27" s="52" t="str">
        <f>'бланки '!A29</f>
        <v>Сунженский район и г.Карабулак</v>
      </c>
      <c r="D27" s="51">
        <f>'Рейтинговая таблица организаций'!C27</f>
        <v>274</v>
      </c>
      <c r="E27" s="51">
        <f t="shared" si="12"/>
        <v>24</v>
      </c>
      <c r="F27" s="51" t="str">
        <f t="shared" si="13"/>
        <v>ГБОУ «СОШ №1 С.П. ТРОИЦКОЕ»</v>
      </c>
      <c r="G27" s="51">
        <f>'Рейтинговая таблица организаций'!Q27</f>
        <v>100</v>
      </c>
      <c r="H27" s="51">
        <f>'Рейтинговая таблица организаций'!R27</f>
        <v>100</v>
      </c>
      <c r="I27" s="51">
        <f>'Рейтинговая таблица организаций'!S27</f>
        <v>99</v>
      </c>
      <c r="J27" s="51">
        <f>'Рейтинговая таблица организаций'!T27</f>
        <v>99.6</v>
      </c>
      <c r="K27" s="51" t="str">
        <f t="shared" si="14"/>
        <v>11-34</v>
      </c>
      <c r="L27" s="51">
        <f t="shared" si="0"/>
        <v>11</v>
      </c>
      <c r="M27" s="51">
        <f t="shared" si="1"/>
        <v>24</v>
      </c>
      <c r="N27" s="51">
        <f t="shared" si="15"/>
        <v>24</v>
      </c>
      <c r="O27" s="51" t="str">
        <f t="shared" si="16"/>
        <v>ГБОУ «СОШ №1 С.П. ТРОИЦКОЕ»</v>
      </c>
      <c r="P27" s="51">
        <f>'Рейтинговая таблица организаций'!Z27</f>
        <v>100</v>
      </c>
      <c r="Q27" s="51">
        <f>'Рейтинговая таблица организаций'!AB27</f>
        <v>98</v>
      </c>
      <c r="R27" s="51">
        <f>'Рейтинговая таблица организаций'!AC27</f>
        <v>99</v>
      </c>
      <c r="S27" s="51" t="str">
        <f t="shared" si="17"/>
        <v>39-48</v>
      </c>
      <c r="T27" s="51">
        <f t="shared" si="2"/>
        <v>39</v>
      </c>
      <c r="U27" s="51">
        <f t="shared" si="3"/>
        <v>10</v>
      </c>
      <c r="V27" s="51">
        <f t="shared" si="18"/>
        <v>24</v>
      </c>
      <c r="W27" s="51" t="str">
        <f t="shared" si="19"/>
        <v>ГБОУ «СОШ №1 С.П. ТРОИЦКОЕ»</v>
      </c>
      <c r="X27" s="51">
        <f>'Рейтинговая таблица организаций'!AH27</f>
        <v>80</v>
      </c>
      <c r="Y27" s="51">
        <f>'Рейтинговая таблица организаций'!AI27</f>
        <v>100</v>
      </c>
      <c r="Z27" s="53">
        <f>'Рейтинговая таблица организаций'!AJ27</f>
        <v>98</v>
      </c>
      <c r="AA27" s="51">
        <f>'Рейтинговая таблица организаций'!AK27</f>
        <v>93.4</v>
      </c>
      <c r="AB27" s="51" t="str">
        <f t="shared" si="20"/>
        <v>18-21</v>
      </c>
      <c r="AC27" s="51">
        <f t="shared" si="4"/>
        <v>18</v>
      </c>
      <c r="AD27" s="51">
        <f t="shared" si="5"/>
        <v>4</v>
      </c>
      <c r="AE27" s="51">
        <f t="shared" si="21"/>
        <v>24</v>
      </c>
      <c r="AF27" s="51" t="str">
        <f t="shared" si="22"/>
        <v>ГБОУ «СОШ №1 С.П. ТРОИЦКОЕ»</v>
      </c>
      <c r="AG27" s="51">
        <f>'Рейтинговая таблица организаций'!AR27</f>
        <v>98</v>
      </c>
      <c r="AH27" s="51">
        <f>'Рейтинговая таблица организаций'!AS27</f>
        <v>99</v>
      </c>
      <c r="AI27" s="51">
        <f>'Рейтинговая таблица организаций'!AT27</f>
        <v>98</v>
      </c>
      <c r="AJ27" s="51">
        <f>'Рейтинговая таблица организаций'!AU27</f>
        <v>98.4</v>
      </c>
      <c r="AK27" s="51" t="str">
        <f t="shared" si="23"/>
        <v>54-59</v>
      </c>
      <c r="AL27" s="51">
        <f t="shared" si="6"/>
        <v>54</v>
      </c>
      <c r="AM27" s="51">
        <f t="shared" si="7"/>
        <v>6</v>
      </c>
      <c r="AN27" s="51">
        <f>'бланки '!D29</f>
        <v>24</v>
      </c>
      <c r="AO27" s="51" t="str">
        <f t="shared" si="24"/>
        <v>ГБОУ «СОШ №1 С.П. ТРОИЦКОЕ»</v>
      </c>
      <c r="AP27" s="51">
        <f>'Рейтинговая таблица организаций'!BB27</f>
        <v>97</v>
      </c>
      <c r="AQ27" s="51">
        <f>'Рейтинговая таблица организаций'!BC27</f>
        <v>99</v>
      </c>
      <c r="AR27" s="51">
        <f>'Рейтинговая таблица организаций'!BD27</f>
        <v>99</v>
      </c>
      <c r="AS27" s="51">
        <f>'Рейтинговая таблица организаций'!BE27</f>
        <v>98.4</v>
      </c>
      <c r="AT27" s="51" t="str">
        <f t="shared" si="25"/>
        <v>44-47</v>
      </c>
      <c r="AU27" s="51">
        <f t="shared" si="8"/>
        <v>44</v>
      </c>
      <c r="AV27" s="51">
        <f t="shared" si="9"/>
        <v>4</v>
      </c>
      <c r="AW27" s="54" t="str">
        <f t="shared" si="26"/>
        <v>Сунженский район и г.Карабулак</v>
      </c>
      <c r="AX27" s="51">
        <f t="shared" si="27"/>
        <v>24</v>
      </c>
      <c r="AY27" s="51" t="str">
        <f t="shared" si="28"/>
        <v>ГБОУ «СОШ №1 С.П. ТРОИЦКОЕ»</v>
      </c>
      <c r="AZ27" s="51">
        <f>'Рейтинговая таблица организаций'!BF27</f>
        <v>97.759999999999991</v>
      </c>
      <c r="BA27" s="51" t="str">
        <f t="shared" si="29"/>
        <v>12</v>
      </c>
      <c r="BB27" s="51">
        <f t="shared" si="10"/>
        <v>12</v>
      </c>
      <c r="BC27" s="51">
        <f t="shared" si="11"/>
        <v>1</v>
      </c>
    </row>
    <row r="28" spans="1:55" x14ac:dyDescent="0.25">
      <c r="A28" s="51">
        <f>'бланки '!D30</f>
        <v>25</v>
      </c>
      <c r="B28" s="52" t="str">
        <f>'Рейтинговая таблица организаций'!B28</f>
        <v>ГБОУ «СОШ№5 С.П. ТРОИЦКОЕ»</v>
      </c>
      <c r="C28" s="52" t="str">
        <f>'бланки '!A30</f>
        <v>Сунженский район и г.Карабулак</v>
      </c>
      <c r="D28" s="51">
        <f>'Рейтинговая таблица организаций'!C28</f>
        <v>266</v>
      </c>
      <c r="E28" s="51">
        <f t="shared" si="12"/>
        <v>25</v>
      </c>
      <c r="F28" s="51" t="str">
        <f t="shared" si="13"/>
        <v>ГБОУ «СОШ№5 С.П. ТРОИЦКОЕ»</v>
      </c>
      <c r="G28" s="51">
        <f>'Рейтинговая таблица организаций'!Q28</f>
        <v>100</v>
      </c>
      <c r="H28" s="51">
        <f>'Рейтинговая таблица организаций'!R28</f>
        <v>100</v>
      </c>
      <c r="I28" s="51">
        <f>'Рейтинговая таблица организаций'!S28</f>
        <v>98</v>
      </c>
      <c r="J28" s="51">
        <f>'Рейтинговая таблица организаций'!T28</f>
        <v>99.2</v>
      </c>
      <c r="K28" s="51" t="str">
        <f t="shared" si="14"/>
        <v>35-62</v>
      </c>
      <c r="L28" s="51">
        <f t="shared" si="0"/>
        <v>35</v>
      </c>
      <c r="M28" s="51">
        <f t="shared" si="1"/>
        <v>28</v>
      </c>
      <c r="N28" s="51">
        <f t="shared" si="15"/>
        <v>25</v>
      </c>
      <c r="O28" s="51" t="str">
        <f t="shared" si="16"/>
        <v>ГБОУ «СОШ№5 С.П. ТРОИЦКОЕ»</v>
      </c>
      <c r="P28" s="51">
        <f>'Рейтинговая таблица организаций'!Z28</f>
        <v>100</v>
      </c>
      <c r="Q28" s="51">
        <f>'Рейтинговая таблица организаций'!AB28</f>
        <v>95</v>
      </c>
      <c r="R28" s="51">
        <f>'Рейтинговая таблица организаций'!AC28</f>
        <v>97.5</v>
      </c>
      <c r="S28" s="51" t="str">
        <f t="shared" si="17"/>
        <v>63-70</v>
      </c>
      <c r="T28" s="51">
        <f t="shared" si="2"/>
        <v>63</v>
      </c>
      <c r="U28" s="51">
        <f t="shared" si="3"/>
        <v>8</v>
      </c>
      <c r="V28" s="51">
        <f t="shared" si="18"/>
        <v>25</v>
      </c>
      <c r="W28" s="51" t="str">
        <f t="shared" si="19"/>
        <v>ГБОУ «СОШ№5 С.П. ТРОИЦКОЕ»</v>
      </c>
      <c r="X28" s="51">
        <f>'Рейтинговая таблица организаций'!AH28</f>
        <v>100</v>
      </c>
      <c r="Y28" s="51">
        <f>'Рейтинговая таблица организаций'!AI28</f>
        <v>100</v>
      </c>
      <c r="Z28" s="53">
        <f>'Рейтинговая таблица организаций'!AJ28</f>
        <v>97</v>
      </c>
      <c r="AA28" s="51">
        <f>'Рейтинговая таблица организаций'!AK28</f>
        <v>99.1</v>
      </c>
      <c r="AB28" s="51" t="str">
        <f t="shared" si="20"/>
        <v>9</v>
      </c>
      <c r="AC28" s="51">
        <f t="shared" si="4"/>
        <v>9</v>
      </c>
      <c r="AD28" s="51">
        <f t="shared" si="5"/>
        <v>1</v>
      </c>
      <c r="AE28" s="51">
        <f t="shared" si="21"/>
        <v>25</v>
      </c>
      <c r="AF28" s="51" t="str">
        <f t="shared" si="22"/>
        <v>ГБОУ «СОШ№5 С.П. ТРОИЦКОЕ»</v>
      </c>
      <c r="AG28" s="51">
        <f>'Рейтинговая таблица организаций'!AR28</f>
        <v>96</v>
      </c>
      <c r="AH28" s="51">
        <f>'Рейтинговая таблица организаций'!AS28</f>
        <v>98</v>
      </c>
      <c r="AI28" s="51">
        <f>'Рейтинговая таблица организаций'!AT28</f>
        <v>98</v>
      </c>
      <c r="AJ28" s="51">
        <f>'Рейтинговая таблица организаций'!AU28</f>
        <v>97.2</v>
      </c>
      <c r="AK28" s="51" t="str">
        <f t="shared" si="23"/>
        <v>76</v>
      </c>
      <c r="AL28" s="51">
        <f t="shared" si="6"/>
        <v>76</v>
      </c>
      <c r="AM28" s="51">
        <f t="shared" si="7"/>
        <v>1</v>
      </c>
      <c r="AN28" s="51">
        <f>'бланки '!D30</f>
        <v>25</v>
      </c>
      <c r="AO28" s="51" t="str">
        <f t="shared" si="24"/>
        <v>ГБОУ «СОШ№5 С.П. ТРОИЦКОЕ»</v>
      </c>
      <c r="AP28" s="51">
        <f>'Рейтинговая таблица организаций'!BB28</f>
        <v>94</v>
      </c>
      <c r="AQ28" s="51">
        <f>'Рейтинговая таблица организаций'!BC28</f>
        <v>97</v>
      </c>
      <c r="AR28" s="51">
        <f>'Рейтинговая таблица организаций'!BD28</f>
        <v>96</v>
      </c>
      <c r="AS28" s="51">
        <f>'Рейтинговая таблица организаций'!BE28</f>
        <v>95.6</v>
      </c>
      <c r="AT28" s="51" t="str">
        <f t="shared" si="25"/>
        <v>85</v>
      </c>
      <c r="AU28" s="51">
        <f t="shared" si="8"/>
        <v>85</v>
      </c>
      <c r="AV28" s="51">
        <f t="shared" si="9"/>
        <v>1</v>
      </c>
      <c r="AW28" s="54" t="str">
        <f t="shared" si="26"/>
        <v>Сунженский район и г.Карабулак</v>
      </c>
      <c r="AX28" s="51">
        <f t="shared" si="27"/>
        <v>25</v>
      </c>
      <c r="AY28" s="51" t="str">
        <f t="shared" si="28"/>
        <v>ГБОУ «СОШ№5 С.П. ТРОИЦКОЕ»</v>
      </c>
      <c r="AZ28" s="51">
        <f>'Рейтинговая таблица организаций'!BF28</f>
        <v>97.719999999999985</v>
      </c>
      <c r="BA28" s="51" t="str">
        <f t="shared" si="29"/>
        <v>15-17</v>
      </c>
      <c r="BB28" s="51">
        <f t="shared" si="10"/>
        <v>15</v>
      </c>
      <c r="BC28" s="51">
        <f t="shared" si="11"/>
        <v>3</v>
      </c>
    </row>
    <row r="29" spans="1:55" x14ac:dyDescent="0.25">
      <c r="A29" s="51">
        <f>'бланки '!D31</f>
        <v>26</v>
      </c>
      <c r="B29" s="52" t="str">
        <f>'Рейтинговая таблица организаций'!B29</f>
        <v>ГБОУ «НОШ С.П. БЕРД-ЮРТ»</v>
      </c>
      <c r="C29" s="52" t="str">
        <f>'бланки '!A31</f>
        <v>Сунженский район и г.Карабулак</v>
      </c>
      <c r="D29" s="51">
        <f>'Рейтинговая таблица организаций'!C29</f>
        <v>28</v>
      </c>
      <c r="E29" s="51">
        <f t="shared" ref="E29:E92" si="30">A29</f>
        <v>26</v>
      </c>
      <c r="F29" s="51" t="str">
        <f t="shared" ref="F29:F92" si="31">B29</f>
        <v>ГБОУ «НОШ С.П. БЕРД-ЮРТ»</v>
      </c>
      <c r="G29" s="51">
        <f>'Рейтинговая таблица организаций'!Q29</f>
        <v>100</v>
      </c>
      <c r="H29" s="51">
        <f>'Рейтинговая таблица организаций'!R29</f>
        <v>100</v>
      </c>
      <c r="I29" s="51">
        <f>'Рейтинговая таблица организаций'!S29</f>
        <v>100</v>
      </c>
      <c r="J29" s="51">
        <f>'Рейтинговая таблица организаций'!T29</f>
        <v>100</v>
      </c>
      <c r="K29" s="51" t="str">
        <f t="shared" ref="K29:K92" si="32">IF(M29=1,TEXT(L29,0),CONCATENATE(L29,"-",L29+M29-1))</f>
        <v>1-10</v>
      </c>
      <c r="L29" s="51">
        <f t="shared" si="0"/>
        <v>1</v>
      </c>
      <c r="M29" s="51">
        <f t="shared" si="1"/>
        <v>10</v>
      </c>
      <c r="N29" s="51">
        <f t="shared" ref="N29:N92" si="33">A29</f>
        <v>26</v>
      </c>
      <c r="O29" s="51" t="str">
        <f t="shared" ref="O29:O92" si="34">B29</f>
        <v>ГБОУ «НОШ С.П. БЕРД-ЮРТ»</v>
      </c>
      <c r="P29" s="51">
        <f>'Рейтинговая таблица организаций'!Z29</f>
        <v>100</v>
      </c>
      <c r="Q29" s="51">
        <f>'Рейтинговая таблица организаций'!AB29</f>
        <v>100</v>
      </c>
      <c r="R29" s="51">
        <f>'Рейтинговая таблица организаций'!AC29</f>
        <v>100</v>
      </c>
      <c r="S29" s="51" t="str">
        <f t="shared" ref="S29:S92" si="35">IF(U29=1,TEXT(T29,0),CONCATENATE(T29,"-",T29+U29-1))</f>
        <v>1-19</v>
      </c>
      <c r="T29" s="51">
        <f t="shared" si="2"/>
        <v>1</v>
      </c>
      <c r="U29" s="51">
        <f t="shared" si="3"/>
        <v>19</v>
      </c>
      <c r="V29" s="51">
        <f t="shared" ref="V29:V92" si="36">A29</f>
        <v>26</v>
      </c>
      <c r="W29" s="51" t="str">
        <f t="shared" ref="W29:W92" si="37">B29</f>
        <v>ГБОУ «НОШ С.П. БЕРД-ЮРТ»</v>
      </c>
      <c r="X29" s="51">
        <f>'Рейтинговая таблица организаций'!AH29</f>
        <v>60</v>
      </c>
      <c r="Y29" s="51">
        <f>'Рейтинговая таблица организаций'!AI29</f>
        <v>100</v>
      </c>
      <c r="Z29" s="53">
        <f>'Рейтинговая таблица организаций'!AJ29</f>
        <v>100</v>
      </c>
      <c r="AA29" s="51">
        <f>'Рейтинговая таблица организаций'!AK29</f>
        <v>88</v>
      </c>
      <c r="AB29" s="51" t="str">
        <f t="shared" ref="AB29:AB92" si="38">IF(AD29=1,TEXT(AC29,0),CONCATENATE(AC29,"-",AC29+AD29-1))</f>
        <v>31-39</v>
      </c>
      <c r="AC29" s="51">
        <f t="shared" si="4"/>
        <v>31</v>
      </c>
      <c r="AD29" s="51">
        <f t="shared" si="5"/>
        <v>9</v>
      </c>
      <c r="AE29" s="51">
        <f t="shared" ref="AE29:AE92" si="39">A29</f>
        <v>26</v>
      </c>
      <c r="AF29" s="51" t="str">
        <f t="shared" ref="AF29:AF92" si="40">B29</f>
        <v>ГБОУ «НОШ С.П. БЕРД-ЮРТ»</v>
      </c>
      <c r="AG29" s="51">
        <f>'Рейтинговая таблица организаций'!AR29</f>
        <v>100</v>
      </c>
      <c r="AH29" s="51">
        <f>'Рейтинговая таблица организаций'!AS29</f>
        <v>100</v>
      </c>
      <c r="AI29" s="51">
        <f>'Рейтинговая таблица организаций'!AT29</f>
        <v>100</v>
      </c>
      <c r="AJ29" s="51">
        <f>'Рейтинговая таблица организаций'!AU29</f>
        <v>100</v>
      </c>
      <c r="AK29" s="51" t="str">
        <f t="shared" ref="AK29:AK92" si="41">IF(AM29=1,TEXT(AL29,0),CONCATENATE(AL29,"-",AL29+AM29-1))</f>
        <v>1-13</v>
      </c>
      <c r="AL29" s="51">
        <f t="shared" si="6"/>
        <v>1</v>
      </c>
      <c r="AM29" s="51">
        <f t="shared" si="7"/>
        <v>13</v>
      </c>
      <c r="AN29" s="51">
        <f>'бланки '!D31</f>
        <v>26</v>
      </c>
      <c r="AO29" s="51" t="str">
        <f t="shared" ref="AO29:AO92" si="42">B29</f>
        <v>ГБОУ «НОШ С.П. БЕРД-ЮРТ»</v>
      </c>
      <c r="AP29" s="51">
        <f>'Рейтинговая таблица организаций'!BB29</f>
        <v>96</v>
      </c>
      <c r="AQ29" s="51">
        <f>'Рейтинговая таблица организаций'!BC29</f>
        <v>100</v>
      </c>
      <c r="AR29" s="51">
        <f>'Рейтинговая таблица организаций'!BD29</f>
        <v>100</v>
      </c>
      <c r="AS29" s="51">
        <f>'Рейтинговая таблица организаций'!BE29</f>
        <v>98.8</v>
      </c>
      <c r="AT29" s="51" t="str">
        <f t="shared" ref="AT29:AT92" si="43">IF(AV29=1,TEXT(AU29,0),CONCATENATE(AU29,"-",AU29+AV29-1))</f>
        <v>36-37</v>
      </c>
      <c r="AU29" s="51">
        <f t="shared" si="8"/>
        <v>36</v>
      </c>
      <c r="AV29" s="51">
        <f t="shared" si="9"/>
        <v>2</v>
      </c>
      <c r="AW29" s="54" t="str">
        <f t="shared" ref="AW29:AW92" si="44">C29</f>
        <v>Сунженский район и г.Карабулак</v>
      </c>
      <c r="AX29" s="51">
        <f t="shared" ref="AX29:AX92" si="45">A29</f>
        <v>26</v>
      </c>
      <c r="AY29" s="51" t="str">
        <f t="shared" ref="AY29:AY92" si="46">B29</f>
        <v>ГБОУ «НОШ С.П. БЕРД-ЮРТ»</v>
      </c>
      <c r="AZ29" s="51">
        <f>'Рейтинговая таблица организаций'!BF29</f>
        <v>97.36</v>
      </c>
      <c r="BA29" s="51" t="str">
        <f t="shared" si="29"/>
        <v>19</v>
      </c>
      <c r="BB29" s="51">
        <f t="shared" si="10"/>
        <v>19</v>
      </c>
      <c r="BC29" s="51">
        <f t="shared" si="11"/>
        <v>1</v>
      </c>
    </row>
    <row r="30" spans="1:55" x14ac:dyDescent="0.25">
      <c r="A30" s="51">
        <f>'бланки '!D32</f>
        <v>27</v>
      </c>
      <c r="B30" s="52" t="str">
        <f>'Рейтинговая таблица организаций'!B30</f>
        <v>ГБОУ «СОШ №1 г. Карабулак»</v>
      </c>
      <c r="C30" s="52" t="str">
        <f>'бланки '!A32</f>
        <v>Сунженский район и г.Карабулак</v>
      </c>
      <c r="D30" s="51">
        <f>'Рейтинговая таблица организаций'!C30</f>
        <v>496</v>
      </c>
      <c r="E30" s="51">
        <f t="shared" si="30"/>
        <v>27</v>
      </c>
      <c r="F30" s="51" t="str">
        <f t="shared" si="31"/>
        <v>ГБОУ «СОШ №1 г. Карабулак»</v>
      </c>
      <c r="G30" s="51">
        <f>'Рейтинговая таблица организаций'!Q30</f>
        <v>100</v>
      </c>
      <c r="H30" s="51">
        <f>'Рейтинговая таблица организаций'!R30</f>
        <v>100</v>
      </c>
      <c r="I30" s="51">
        <f>'Рейтинговая таблица организаций'!S30</f>
        <v>95</v>
      </c>
      <c r="J30" s="51">
        <f>'Рейтинговая таблица организаций'!T30</f>
        <v>98</v>
      </c>
      <c r="K30" s="51" t="str">
        <f t="shared" si="32"/>
        <v>86-94</v>
      </c>
      <c r="L30" s="51">
        <f t="shared" si="0"/>
        <v>86</v>
      </c>
      <c r="M30" s="51">
        <f t="shared" si="1"/>
        <v>9</v>
      </c>
      <c r="N30" s="51">
        <f t="shared" si="33"/>
        <v>27</v>
      </c>
      <c r="O30" s="51" t="str">
        <f t="shared" si="34"/>
        <v>ГБОУ «СОШ №1 г. Карабулак»</v>
      </c>
      <c r="P30" s="51">
        <f>'Рейтинговая таблица организаций'!Z30</f>
        <v>100</v>
      </c>
      <c r="Q30" s="51">
        <f>'Рейтинговая таблица организаций'!AB30</f>
        <v>93</v>
      </c>
      <c r="R30" s="51">
        <f>'Рейтинговая таблица организаций'!AC30</f>
        <v>96.5</v>
      </c>
      <c r="S30" s="51" t="str">
        <f t="shared" si="35"/>
        <v>77-81</v>
      </c>
      <c r="T30" s="51">
        <f t="shared" si="2"/>
        <v>77</v>
      </c>
      <c r="U30" s="51">
        <f t="shared" si="3"/>
        <v>5</v>
      </c>
      <c r="V30" s="51">
        <f t="shared" si="36"/>
        <v>27</v>
      </c>
      <c r="W30" s="51" t="str">
        <f t="shared" si="37"/>
        <v>ГБОУ «СОШ №1 г. Карабулак»</v>
      </c>
      <c r="X30" s="51">
        <f>'Рейтинговая таблица организаций'!AH30</f>
        <v>80</v>
      </c>
      <c r="Y30" s="51">
        <f>'Рейтинговая таблица организаций'!AI30</f>
        <v>80</v>
      </c>
      <c r="Z30" s="53">
        <f>'Рейтинговая таблица организаций'!AJ30</f>
        <v>94</v>
      </c>
      <c r="AA30" s="51">
        <f>'Рейтинговая таблица организаций'!AK30</f>
        <v>84.2</v>
      </c>
      <c r="AB30" s="51" t="str">
        <f t="shared" si="38"/>
        <v>53-55</v>
      </c>
      <c r="AC30" s="51">
        <f t="shared" si="4"/>
        <v>53</v>
      </c>
      <c r="AD30" s="51">
        <f t="shared" si="5"/>
        <v>3</v>
      </c>
      <c r="AE30" s="51">
        <f t="shared" si="39"/>
        <v>27</v>
      </c>
      <c r="AF30" s="51" t="str">
        <f t="shared" si="40"/>
        <v>ГБОУ «СОШ №1 г. Карабулак»</v>
      </c>
      <c r="AG30" s="51">
        <f>'Рейтинговая таблица организаций'!AR30</f>
        <v>96</v>
      </c>
      <c r="AH30" s="51">
        <f>'Рейтинговая таблица организаций'!AS30</f>
        <v>96</v>
      </c>
      <c r="AI30" s="51">
        <f>'Рейтинговая таблица организаций'!AT30</f>
        <v>99</v>
      </c>
      <c r="AJ30" s="51">
        <f>'Рейтинговая таблица организаций'!AU30</f>
        <v>96.6</v>
      </c>
      <c r="AK30" s="51" t="str">
        <f t="shared" si="41"/>
        <v>79-83</v>
      </c>
      <c r="AL30" s="51">
        <f t="shared" si="6"/>
        <v>79</v>
      </c>
      <c r="AM30" s="51">
        <f t="shared" si="7"/>
        <v>5</v>
      </c>
      <c r="AN30" s="51">
        <f>'бланки '!D32</f>
        <v>27</v>
      </c>
      <c r="AO30" s="51" t="str">
        <f t="shared" si="42"/>
        <v>ГБОУ «СОШ №1 г. Карабулак»</v>
      </c>
      <c r="AP30" s="51">
        <f>'Рейтинговая таблица организаций'!BB30</f>
        <v>94</v>
      </c>
      <c r="AQ30" s="51">
        <f>'Рейтинговая таблица организаций'!BC30</f>
        <v>92</v>
      </c>
      <c r="AR30" s="51">
        <f>'Рейтинговая таблица организаций'!BD30</f>
        <v>95</v>
      </c>
      <c r="AS30" s="51">
        <f>'Рейтинговая таблица организаций'!BE30</f>
        <v>94.1</v>
      </c>
      <c r="AT30" s="51" t="str">
        <f t="shared" si="43"/>
        <v>90</v>
      </c>
      <c r="AU30" s="51">
        <f t="shared" si="8"/>
        <v>90</v>
      </c>
      <c r="AV30" s="51">
        <f t="shared" si="9"/>
        <v>1</v>
      </c>
      <c r="AW30" s="54" t="str">
        <f t="shared" si="44"/>
        <v>Сунженский район и г.Карабулак</v>
      </c>
      <c r="AX30" s="51">
        <f t="shared" si="45"/>
        <v>27</v>
      </c>
      <c r="AY30" s="51" t="str">
        <f t="shared" si="46"/>
        <v>ГБОУ «СОШ №1 г. Карабулак»</v>
      </c>
      <c r="AZ30" s="51">
        <f>'Рейтинговая таблица организаций'!BF30</f>
        <v>93.88</v>
      </c>
      <c r="BA30" s="51" t="str">
        <f t="shared" si="29"/>
        <v>66</v>
      </c>
      <c r="BB30" s="51">
        <f t="shared" si="10"/>
        <v>66</v>
      </c>
      <c r="BC30" s="51">
        <f t="shared" si="11"/>
        <v>1</v>
      </c>
    </row>
    <row r="31" spans="1:55" x14ac:dyDescent="0.25">
      <c r="A31" s="51">
        <f>'бланки '!D33</f>
        <v>28</v>
      </c>
      <c r="B31" s="52" t="str">
        <f>'Рейтинговая таблица организаций'!B31</f>
        <v>ГБОУ «СОШ №2 г. Карабулак»</v>
      </c>
      <c r="C31" s="52" t="str">
        <f>'бланки '!A33</f>
        <v>Сунженский район и г.Карабулак</v>
      </c>
      <c r="D31" s="51">
        <f>'Рейтинговая таблица организаций'!C31</f>
        <v>357</v>
      </c>
      <c r="E31" s="51">
        <f t="shared" si="30"/>
        <v>28</v>
      </c>
      <c r="F31" s="51" t="str">
        <f t="shared" si="31"/>
        <v>ГБОУ «СОШ №2 г. Карабулак»</v>
      </c>
      <c r="G31" s="51">
        <f>'Рейтинговая таблица организаций'!Q31</f>
        <v>100</v>
      </c>
      <c r="H31" s="51">
        <f>'Рейтинговая таблица организаций'!R31</f>
        <v>100</v>
      </c>
      <c r="I31" s="51">
        <f>'Рейтинговая таблица организаций'!S31</f>
        <v>99</v>
      </c>
      <c r="J31" s="51">
        <f>'Рейтинговая таблица организаций'!T31</f>
        <v>99.6</v>
      </c>
      <c r="K31" s="51" t="str">
        <f t="shared" si="32"/>
        <v>11-34</v>
      </c>
      <c r="L31" s="51">
        <f t="shared" si="0"/>
        <v>11</v>
      </c>
      <c r="M31" s="51">
        <f t="shared" si="1"/>
        <v>24</v>
      </c>
      <c r="N31" s="51">
        <f t="shared" si="33"/>
        <v>28</v>
      </c>
      <c r="O31" s="51" t="str">
        <f t="shared" si="34"/>
        <v>ГБОУ «СОШ №2 г. Карабулак»</v>
      </c>
      <c r="P31" s="51">
        <f>'Рейтинговая таблица организаций'!Z31</f>
        <v>100</v>
      </c>
      <c r="Q31" s="51">
        <f>'Рейтинговая таблица организаций'!AB31</f>
        <v>100</v>
      </c>
      <c r="R31" s="51">
        <f>'Рейтинговая таблица организаций'!AC31</f>
        <v>100</v>
      </c>
      <c r="S31" s="51" t="str">
        <f t="shared" si="35"/>
        <v>1-19</v>
      </c>
      <c r="T31" s="51">
        <f t="shared" si="2"/>
        <v>1</v>
      </c>
      <c r="U31" s="51">
        <f t="shared" si="3"/>
        <v>19</v>
      </c>
      <c r="V31" s="51">
        <f t="shared" si="36"/>
        <v>28</v>
      </c>
      <c r="W31" s="51" t="str">
        <f t="shared" si="37"/>
        <v>ГБОУ «СОШ №2 г. Карабулак»</v>
      </c>
      <c r="X31" s="51">
        <f>'Рейтинговая таблица организаций'!AH31</f>
        <v>0</v>
      </c>
      <c r="Y31" s="51">
        <f>'Рейтинговая таблица организаций'!AI31</f>
        <v>100</v>
      </c>
      <c r="Z31" s="53">
        <f>'Рейтинговая таблица организаций'!AJ31</f>
        <v>99</v>
      </c>
      <c r="AA31" s="51">
        <f>'Рейтинговая таблица организаций'!AK31</f>
        <v>69.7</v>
      </c>
      <c r="AB31" s="51" t="str">
        <f t="shared" si="38"/>
        <v>85</v>
      </c>
      <c r="AC31" s="51">
        <f t="shared" si="4"/>
        <v>85</v>
      </c>
      <c r="AD31" s="51">
        <f t="shared" si="5"/>
        <v>1</v>
      </c>
      <c r="AE31" s="51">
        <f t="shared" si="39"/>
        <v>28</v>
      </c>
      <c r="AF31" s="51" t="str">
        <f t="shared" si="40"/>
        <v>ГБОУ «СОШ №2 г. Карабулак»</v>
      </c>
      <c r="AG31" s="51">
        <f>'Рейтинговая таблица организаций'!AR31</f>
        <v>99</v>
      </c>
      <c r="AH31" s="51">
        <f>'Рейтинговая таблица организаций'!AS31</f>
        <v>100</v>
      </c>
      <c r="AI31" s="51">
        <f>'Рейтинговая таблица организаций'!AT31</f>
        <v>100</v>
      </c>
      <c r="AJ31" s="51">
        <f>'Рейтинговая таблица организаций'!AU31</f>
        <v>99.6</v>
      </c>
      <c r="AK31" s="51" t="str">
        <f t="shared" si="41"/>
        <v>18-27</v>
      </c>
      <c r="AL31" s="51">
        <f t="shared" si="6"/>
        <v>18</v>
      </c>
      <c r="AM31" s="51">
        <f t="shared" si="7"/>
        <v>10</v>
      </c>
      <c r="AN31" s="51">
        <f>'бланки '!D33</f>
        <v>28</v>
      </c>
      <c r="AO31" s="51" t="str">
        <f t="shared" si="42"/>
        <v>ГБОУ «СОШ №2 г. Карабулак»</v>
      </c>
      <c r="AP31" s="51">
        <f>'Рейтинговая таблица организаций'!BB31</f>
        <v>100</v>
      </c>
      <c r="AQ31" s="51">
        <f>'Рейтинговая таблица организаций'!BC31</f>
        <v>100</v>
      </c>
      <c r="AR31" s="51">
        <f>'Рейтинговая таблица организаций'!BD31</f>
        <v>100</v>
      </c>
      <c r="AS31" s="51">
        <f>'Рейтинговая таблица организаций'!BE31</f>
        <v>100</v>
      </c>
      <c r="AT31" s="51" t="str">
        <f t="shared" si="43"/>
        <v>1-10</v>
      </c>
      <c r="AU31" s="51">
        <f t="shared" si="8"/>
        <v>1</v>
      </c>
      <c r="AV31" s="51">
        <f t="shared" si="9"/>
        <v>10</v>
      </c>
      <c r="AW31" s="54" t="str">
        <f t="shared" si="44"/>
        <v>Сунженский район и г.Карабулак</v>
      </c>
      <c r="AX31" s="51">
        <f t="shared" si="45"/>
        <v>28</v>
      </c>
      <c r="AY31" s="51" t="str">
        <f t="shared" si="46"/>
        <v>ГБОУ «СОШ №2 г. Карабулак»</v>
      </c>
      <c r="AZ31" s="51">
        <f>'Рейтинговая таблица организаций'!BF31</f>
        <v>93.78</v>
      </c>
      <c r="BA31" s="51" t="str">
        <f t="shared" si="29"/>
        <v>68-70</v>
      </c>
      <c r="BB31" s="51">
        <f t="shared" si="10"/>
        <v>68</v>
      </c>
      <c r="BC31" s="51">
        <f t="shared" si="11"/>
        <v>3</v>
      </c>
    </row>
    <row r="32" spans="1:55" x14ac:dyDescent="0.25">
      <c r="A32" s="51">
        <f>'бланки '!D34</f>
        <v>29</v>
      </c>
      <c r="B32" s="52" t="str">
        <f>'Рейтинговая таблица организаций'!B32</f>
        <v>ГБОУ «СОШ №4 г. Карабулак» ИМЕНИ АХМЕТА ХАМИЕВИЧА БОКОВА»</v>
      </c>
      <c r="C32" s="52" t="str">
        <f>'бланки '!A34</f>
        <v>Сунженский район и г.Карабулак</v>
      </c>
      <c r="D32" s="51">
        <f>'Рейтинговая таблица организаций'!C32</f>
        <v>406</v>
      </c>
      <c r="E32" s="51">
        <f t="shared" si="30"/>
        <v>29</v>
      </c>
      <c r="F32" s="51" t="str">
        <f t="shared" si="31"/>
        <v>ГБОУ «СОШ №4 г. Карабулак» ИМЕНИ АХМЕТА ХАМИЕВИЧА БОКОВА»</v>
      </c>
      <c r="G32" s="51">
        <f>'Рейтинговая таблица организаций'!Q32</f>
        <v>100</v>
      </c>
      <c r="H32" s="51">
        <f>'Рейтинговая таблица организаций'!R32</f>
        <v>100</v>
      </c>
      <c r="I32" s="51">
        <f>'Рейтинговая таблица организаций'!S32</f>
        <v>99</v>
      </c>
      <c r="J32" s="51">
        <f>'Рейтинговая таблица организаций'!T32</f>
        <v>99.6</v>
      </c>
      <c r="K32" s="51" t="str">
        <f t="shared" si="32"/>
        <v>11-34</v>
      </c>
      <c r="L32" s="51">
        <f t="shared" si="0"/>
        <v>11</v>
      </c>
      <c r="M32" s="51">
        <f t="shared" si="1"/>
        <v>24</v>
      </c>
      <c r="N32" s="51">
        <f t="shared" si="33"/>
        <v>29</v>
      </c>
      <c r="O32" s="51" t="str">
        <f t="shared" si="34"/>
        <v>ГБОУ «СОШ №4 г. Карабулак» ИМЕНИ АХМЕТА ХАМИЕВИЧА БОКОВА»</v>
      </c>
      <c r="P32" s="51">
        <f>'Рейтинговая таблица организаций'!Z32</f>
        <v>100</v>
      </c>
      <c r="Q32" s="51">
        <f>'Рейтинговая таблица организаций'!AB32</f>
        <v>99</v>
      </c>
      <c r="R32" s="51">
        <f>'Рейтинговая таблица организаций'!AC32</f>
        <v>99.5</v>
      </c>
      <c r="S32" s="51" t="str">
        <f t="shared" si="35"/>
        <v>20-38</v>
      </c>
      <c r="T32" s="51">
        <f t="shared" si="2"/>
        <v>20</v>
      </c>
      <c r="U32" s="51">
        <f t="shared" si="3"/>
        <v>19</v>
      </c>
      <c r="V32" s="51">
        <f t="shared" si="36"/>
        <v>29</v>
      </c>
      <c r="W32" s="51" t="str">
        <f t="shared" si="37"/>
        <v>ГБОУ «СОШ №4 г. Карабулак» ИМЕНИ АХМЕТА ХАМИЕВИЧА БОКОВА»</v>
      </c>
      <c r="X32" s="51">
        <f>'Рейтинговая таблица организаций'!AH32</f>
        <v>80</v>
      </c>
      <c r="Y32" s="51">
        <f>'Рейтинговая таблица организаций'!AI32</f>
        <v>100</v>
      </c>
      <c r="Z32" s="53">
        <f>'Рейтинговая таблица организаций'!AJ32</f>
        <v>100</v>
      </c>
      <c r="AA32" s="51">
        <f>'Рейтинговая таблица организаций'!AK32</f>
        <v>94</v>
      </c>
      <c r="AB32" s="51" t="str">
        <f t="shared" si="38"/>
        <v>10-16</v>
      </c>
      <c r="AC32" s="51">
        <f t="shared" si="4"/>
        <v>10</v>
      </c>
      <c r="AD32" s="51">
        <f t="shared" si="5"/>
        <v>7</v>
      </c>
      <c r="AE32" s="51">
        <f t="shared" si="39"/>
        <v>29</v>
      </c>
      <c r="AF32" s="51" t="str">
        <f t="shared" si="40"/>
        <v>ГБОУ «СОШ №4 г. Карабулак» ИМЕНИ АХМЕТА ХАМИЕВИЧА БОКОВА»</v>
      </c>
      <c r="AG32" s="51">
        <f>'Рейтинговая таблица организаций'!AR32</f>
        <v>100</v>
      </c>
      <c r="AH32" s="51">
        <f>'Рейтинговая таблица организаций'!AS32</f>
        <v>100</v>
      </c>
      <c r="AI32" s="51">
        <f>'Рейтинговая таблица организаций'!AT32</f>
        <v>99</v>
      </c>
      <c r="AJ32" s="51">
        <f>'Рейтинговая таблица организаций'!AU32</f>
        <v>99.8</v>
      </c>
      <c r="AK32" s="51" t="str">
        <f t="shared" si="41"/>
        <v>14-17</v>
      </c>
      <c r="AL32" s="51">
        <f t="shared" si="6"/>
        <v>14</v>
      </c>
      <c r="AM32" s="51">
        <f t="shared" si="7"/>
        <v>4</v>
      </c>
      <c r="AN32" s="51">
        <f>'бланки '!D34</f>
        <v>29</v>
      </c>
      <c r="AO32" s="51" t="str">
        <f t="shared" si="42"/>
        <v>ГБОУ «СОШ №4 г. Карабулак» ИМЕНИ АХМЕТА ХАМИЕВИЧА БОКОВА»</v>
      </c>
      <c r="AP32" s="51">
        <f>'Рейтинговая таблица организаций'!BB32</f>
        <v>99</v>
      </c>
      <c r="AQ32" s="51">
        <f>'Рейтинговая таблица организаций'!BC32</f>
        <v>99</v>
      </c>
      <c r="AR32" s="51">
        <f>'Рейтинговая таблица организаций'!BD32</f>
        <v>99</v>
      </c>
      <c r="AS32" s="51">
        <f>'Рейтинговая таблица организаций'!BE32</f>
        <v>99</v>
      </c>
      <c r="AT32" s="51" t="str">
        <f t="shared" si="43"/>
        <v>32-35</v>
      </c>
      <c r="AU32" s="51">
        <f t="shared" si="8"/>
        <v>32</v>
      </c>
      <c r="AV32" s="51">
        <f t="shared" si="9"/>
        <v>4</v>
      </c>
      <c r="AW32" s="54" t="str">
        <f t="shared" si="44"/>
        <v>Сунженский район и г.Карабулак</v>
      </c>
      <c r="AX32" s="51">
        <f t="shared" si="45"/>
        <v>29</v>
      </c>
      <c r="AY32" s="51" t="str">
        <f t="shared" si="46"/>
        <v>ГБОУ «СОШ №4 г. Карабулак» ИМЕНИ АХМЕТА ХАМИЕВИЧА БОКОВА»</v>
      </c>
      <c r="AZ32" s="51">
        <f>'Рейтинговая таблица организаций'!BF32</f>
        <v>98.38000000000001</v>
      </c>
      <c r="BA32" s="51" t="str">
        <f t="shared" si="29"/>
        <v>6-7</v>
      </c>
      <c r="BB32" s="51">
        <f t="shared" si="10"/>
        <v>6</v>
      </c>
      <c r="BC32" s="51">
        <f t="shared" si="11"/>
        <v>2</v>
      </c>
    </row>
    <row r="33" spans="1:55" x14ac:dyDescent="0.25">
      <c r="A33" s="51">
        <f>'бланки '!D35</f>
        <v>30</v>
      </c>
      <c r="B33" s="52" t="str">
        <f>'Рейтинговая таблица организаций'!B33</f>
        <v>ГБОУ «СОШ №6 г. Карабулак»</v>
      </c>
      <c r="C33" s="52" t="str">
        <f>'бланки '!A35</f>
        <v>Сунженский район и г.Карабулак</v>
      </c>
      <c r="D33" s="51">
        <f>'Рейтинговая таблица организаций'!C33</f>
        <v>147</v>
      </c>
      <c r="E33" s="51">
        <f t="shared" si="30"/>
        <v>30</v>
      </c>
      <c r="F33" s="51" t="str">
        <f t="shared" si="31"/>
        <v>ГБОУ «СОШ №6 г. Карабулак»</v>
      </c>
      <c r="G33" s="51">
        <f>'Рейтинговая таблица организаций'!Q33</f>
        <v>100</v>
      </c>
      <c r="H33" s="51">
        <f>'Рейтинговая таблица организаций'!R33</f>
        <v>100</v>
      </c>
      <c r="I33" s="51">
        <f>'Рейтинговая таблица организаций'!S33</f>
        <v>97</v>
      </c>
      <c r="J33" s="51">
        <f>'Рейтинговая таблица организаций'!T33</f>
        <v>98.8</v>
      </c>
      <c r="K33" s="51" t="str">
        <f t="shared" si="32"/>
        <v>63-70</v>
      </c>
      <c r="L33" s="51">
        <f t="shared" si="0"/>
        <v>63</v>
      </c>
      <c r="M33" s="51">
        <f t="shared" si="1"/>
        <v>8</v>
      </c>
      <c r="N33" s="51">
        <f t="shared" si="33"/>
        <v>30</v>
      </c>
      <c r="O33" s="51" t="str">
        <f t="shared" si="34"/>
        <v>ГБОУ «СОШ №6 г. Карабулак»</v>
      </c>
      <c r="P33" s="51">
        <f>'Рейтинговая таблица организаций'!Z33</f>
        <v>100</v>
      </c>
      <c r="Q33" s="51">
        <f>'Рейтинговая таблица организаций'!AB33</f>
        <v>96</v>
      </c>
      <c r="R33" s="51">
        <f>'Рейтинговая таблица организаций'!AC33</f>
        <v>98</v>
      </c>
      <c r="S33" s="51" t="str">
        <f t="shared" si="35"/>
        <v>57-62</v>
      </c>
      <c r="T33" s="51">
        <f t="shared" si="2"/>
        <v>57</v>
      </c>
      <c r="U33" s="51">
        <f t="shared" si="3"/>
        <v>6</v>
      </c>
      <c r="V33" s="51">
        <f t="shared" si="36"/>
        <v>30</v>
      </c>
      <c r="W33" s="51" t="str">
        <f t="shared" si="37"/>
        <v>ГБОУ «СОШ №6 г. Карабулак»</v>
      </c>
      <c r="X33" s="51">
        <f>'Рейтинговая таблица организаций'!AH33</f>
        <v>80</v>
      </c>
      <c r="Y33" s="51">
        <f>'Рейтинговая таблица организаций'!AI33</f>
        <v>100</v>
      </c>
      <c r="Z33" s="53">
        <f>'Рейтинговая таблица организаций'!AJ33</f>
        <v>97</v>
      </c>
      <c r="AA33" s="51">
        <f>'Рейтинговая таблица организаций'!AK33</f>
        <v>93.1</v>
      </c>
      <c r="AB33" s="51" t="str">
        <f t="shared" si="38"/>
        <v>22-23</v>
      </c>
      <c r="AC33" s="51">
        <f t="shared" si="4"/>
        <v>22</v>
      </c>
      <c r="AD33" s="51">
        <f t="shared" si="5"/>
        <v>2</v>
      </c>
      <c r="AE33" s="51">
        <f t="shared" si="39"/>
        <v>30</v>
      </c>
      <c r="AF33" s="51" t="str">
        <f t="shared" si="40"/>
        <v>ГБОУ «СОШ №6 г. Карабулак»</v>
      </c>
      <c r="AG33" s="51">
        <f>'Рейтинговая таблица организаций'!AR33</f>
        <v>98</v>
      </c>
      <c r="AH33" s="51">
        <f>'Рейтинговая таблица организаций'!AS33</f>
        <v>99</v>
      </c>
      <c r="AI33" s="51">
        <f>'Рейтинговая таблица организаций'!AT33</f>
        <v>98</v>
      </c>
      <c r="AJ33" s="51">
        <f>'Рейтинговая таблица организаций'!AU33</f>
        <v>98.4</v>
      </c>
      <c r="AK33" s="51" t="str">
        <f t="shared" si="41"/>
        <v>54-59</v>
      </c>
      <c r="AL33" s="51">
        <f t="shared" si="6"/>
        <v>54</v>
      </c>
      <c r="AM33" s="51">
        <f t="shared" si="7"/>
        <v>6</v>
      </c>
      <c r="AN33" s="51">
        <f>'бланки '!D35</f>
        <v>30</v>
      </c>
      <c r="AO33" s="51" t="str">
        <f t="shared" si="42"/>
        <v>ГБОУ «СОШ №6 г. Карабулак»</v>
      </c>
      <c r="AP33" s="51">
        <f>'Рейтинговая таблица организаций'!BB33</f>
        <v>97</v>
      </c>
      <c r="AQ33" s="51">
        <f>'Рейтинговая таблица организаций'!BC33</f>
        <v>96</v>
      </c>
      <c r="AR33" s="51">
        <f>'Рейтинговая таблица организаций'!BD33</f>
        <v>97</v>
      </c>
      <c r="AS33" s="51">
        <f>'Рейтинговая таблица организаций'!BE33</f>
        <v>96.8</v>
      </c>
      <c r="AT33" s="51" t="str">
        <f t="shared" si="43"/>
        <v>75-76</v>
      </c>
      <c r="AU33" s="51">
        <f t="shared" si="8"/>
        <v>75</v>
      </c>
      <c r="AV33" s="51">
        <f t="shared" si="9"/>
        <v>2</v>
      </c>
      <c r="AW33" s="54" t="str">
        <f t="shared" si="44"/>
        <v>Сунженский район и г.Карабулак</v>
      </c>
      <c r="AX33" s="51">
        <f t="shared" si="45"/>
        <v>30</v>
      </c>
      <c r="AY33" s="51" t="str">
        <f t="shared" si="46"/>
        <v>ГБОУ «СОШ №6 г. Карабулак»</v>
      </c>
      <c r="AZ33" s="51">
        <f>'Рейтинговая таблица организаций'!BF33</f>
        <v>97.02</v>
      </c>
      <c r="BA33" s="51" t="str">
        <f t="shared" si="29"/>
        <v>20</v>
      </c>
      <c r="BB33" s="51">
        <f t="shared" si="10"/>
        <v>20</v>
      </c>
      <c r="BC33" s="51">
        <f t="shared" si="11"/>
        <v>1</v>
      </c>
    </row>
    <row r="34" spans="1:55" x14ac:dyDescent="0.25">
      <c r="A34" s="51">
        <f>'бланки '!D36</f>
        <v>31</v>
      </c>
      <c r="B34" s="52" t="str">
        <f>'Рейтинговая таблица организаций'!B34</f>
        <v>ГБОУ «СОШ№7 г. Карабулак»</v>
      </c>
      <c r="C34" s="52" t="str">
        <f>'бланки '!A36</f>
        <v>Сунженский район и г.Карабулак</v>
      </c>
      <c r="D34" s="51">
        <f>'Рейтинговая таблица организаций'!C34</f>
        <v>160</v>
      </c>
      <c r="E34" s="51">
        <f t="shared" si="30"/>
        <v>31</v>
      </c>
      <c r="F34" s="51" t="str">
        <f t="shared" si="31"/>
        <v>ГБОУ «СОШ№7 г. Карабулак»</v>
      </c>
      <c r="G34" s="51">
        <f>'Рейтинговая таблица организаций'!Q34</f>
        <v>100</v>
      </c>
      <c r="H34" s="51">
        <f>'Рейтинговая таблица организаций'!R34</f>
        <v>100</v>
      </c>
      <c r="I34" s="51">
        <f>'Рейтинговая таблица организаций'!S34</f>
        <v>96</v>
      </c>
      <c r="J34" s="51">
        <f>'Рейтинговая таблица организаций'!T34</f>
        <v>98.4</v>
      </c>
      <c r="K34" s="51" t="str">
        <f t="shared" si="32"/>
        <v>71-85</v>
      </c>
      <c r="L34" s="51">
        <f t="shared" si="0"/>
        <v>71</v>
      </c>
      <c r="M34" s="51">
        <f t="shared" si="1"/>
        <v>15</v>
      </c>
      <c r="N34" s="51">
        <f t="shared" si="33"/>
        <v>31</v>
      </c>
      <c r="O34" s="51" t="str">
        <f t="shared" si="34"/>
        <v>ГБОУ «СОШ№7 г. Карабулак»</v>
      </c>
      <c r="P34" s="51">
        <f>'Рейтинговая таблица организаций'!Z34</f>
        <v>100</v>
      </c>
      <c r="Q34" s="51">
        <f>'Рейтинговая таблица организаций'!AB34</f>
        <v>92</v>
      </c>
      <c r="R34" s="51">
        <f>'Рейтинговая таблица организаций'!AC34</f>
        <v>96</v>
      </c>
      <c r="S34" s="51" t="str">
        <f t="shared" si="35"/>
        <v>82-91</v>
      </c>
      <c r="T34" s="51">
        <f t="shared" si="2"/>
        <v>82</v>
      </c>
      <c r="U34" s="51">
        <f t="shared" si="3"/>
        <v>10</v>
      </c>
      <c r="V34" s="51">
        <f t="shared" si="36"/>
        <v>31</v>
      </c>
      <c r="W34" s="51" t="str">
        <f t="shared" si="37"/>
        <v>ГБОУ «СОШ№7 г. Карабулак»</v>
      </c>
      <c r="X34" s="51">
        <f>'Рейтинговая таблица организаций'!AH34</f>
        <v>100</v>
      </c>
      <c r="Y34" s="51">
        <f>'Рейтинговая таблица организаций'!AI34</f>
        <v>100</v>
      </c>
      <c r="Z34" s="53">
        <f>'Рейтинговая таблица организаций'!AJ34</f>
        <v>98</v>
      </c>
      <c r="AA34" s="51">
        <f>'Рейтинговая таблица организаций'!AK34</f>
        <v>99.4</v>
      </c>
      <c r="AB34" s="51" t="str">
        <f t="shared" si="38"/>
        <v>8</v>
      </c>
      <c r="AC34" s="51">
        <f t="shared" si="4"/>
        <v>8</v>
      </c>
      <c r="AD34" s="51">
        <f t="shared" si="5"/>
        <v>1</v>
      </c>
      <c r="AE34" s="51">
        <f t="shared" si="39"/>
        <v>31</v>
      </c>
      <c r="AF34" s="51" t="str">
        <f t="shared" si="40"/>
        <v>ГБОУ «СОШ№7 г. Карабулак»</v>
      </c>
      <c r="AG34" s="51">
        <f>'Рейтинговая таблица организаций'!AR34</f>
        <v>94</v>
      </c>
      <c r="AH34" s="51">
        <f>'Рейтинговая таблица организаций'!AS34</f>
        <v>94</v>
      </c>
      <c r="AI34" s="51">
        <f>'Рейтинговая таблица организаций'!AT34</f>
        <v>96</v>
      </c>
      <c r="AJ34" s="51">
        <f>'Рейтинговая таблица организаций'!AU34</f>
        <v>94.4</v>
      </c>
      <c r="AK34" s="51" t="str">
        <f t="shared" si="41"/>
        <v>95</v>
      </c>
      <c r="AL34" s="51">
        <f t="shared" si="6"/>
        <v>95</v>
      </c>
      <c r="AM34" s="51">
        <f t="shared" si="7"/>
        <v>1</v>
      </c>
      <c r="AN34" s="51">
        <f>'бланки '!D36</f>
        <v>31</v>
      </c>
      <c r="AO34" s="51" t="str">
        <f t="shared" si="42"/>
        <v>ГБОУ «СОШ№7 г. Карабулак»</v>
      </c>
      <c r="AP34" s="51">
        <f>'Рейтинговая таблица организаций'!BB34</f>
        <v>93</v>
      </c>
      <c r="AQ34" s="51">
        <f>'Рейтинговая таблица организаций'!BC34</f>
        <v>91</v>
      </c>
      <c r="AR34" s="51">
        <f>'Рейтинговая таблица организаций'!BD34</f>
        <v>95</v>
      </c>
      <c r="AS34" s="51">
        <f>'Рейтинговая таблица организаций'!BE34</f>
        <v>93.6</v>
      </c>
      <c r="AT34" s="51" t="str">
        <f t="shared" si="43"/>
        <v>92</v>
      </c>
      <c r="AU34" s="51">
        <f t="shared" si="8"/>
        <v>92</v>
      </c>
      <c r="AV34" s="51">
        <f t="shared" si="9"/>
        <v>1</v>
      </c>
      <c r="AW34" s="54" t="str">
        <f t="shared" si="44"/>
        <v>Сунженский район и г.Карабулак</v>
      </c>
      <c r="AX34" s="51">
        <f t="shared" si="45"/>
        <v>31</v>
      </c>
      <c r="AY34" s="51" t="str">
        <f t="shared" si="46"/>
        <v>ГБОУ «СОШ№7 г. Карабулак»</v>
      </c>
      <c r="AZ34" s="51">
        <f>'Рейтинговая таблица организаций'!BF34</f>
        <v>96.360000000000014</v>
      </c>
      <c r="BA34" s="51" t="str">
        <f t="shared" si="29"/>
        <v>40</v>
      </c>
      <c r="BB34" s="51">
        <f t="shared" si="10"/>
        <v>40</v>
      </c>
      <c r="BC34" s="51">
        <f t="shared" si="11"/>
        <v>1</v>
      </c>
    </row>
    <row r="35" spans="1:55" x14ac:dyDescent="0.25">
      <c r="A35" s="51">
        <f>'бланки '!D37</f>
        <v>32</v>
      </c>
      <c r="B35" s="52" t="str">
        <f>'Рейтинговая таблица организаций'!B35</f>
        <v>ГБДОУ «ДЕТСКИЙ САД Г.СУНЖА «СКАЗОЧНЫЙ»</v>
      </c>
      <c r="C35" s="52" t="str">
        <f>'бланки '!A37</f>
        <v>Сунженский район и г.Карабулак</v>
      </c>
      <c r="D35" s="51">
        <f>'Рейтинговая таблица организаций'!C35</f>
        <v>46</v>
      </c>
      <c r="E35" s="51">
        <f t="shared" si="30"/>
        <v>32</v>
      </c>
      <c r="F35" s="51" t="str">
        <f t="shared" si="31"/>
        <v>ГБДОУ «ДЕТСКИЙ САД Г.СУНЖА «СКАЗОЧНЫЙ»</v>
      </c>
      <c r="G35" s="51">
        <f>'Рейтинговая таблица организаций'!Q35</f>
        <v>100</v>
      </c>
      <c r="H35" s="51">
        <f>'Рейтинговая таблица организаций'!R35</f>
        <v>100</v>
      </c>
      <c r="I35" s="51">
        <f>'Рейтинговая таблица организаций'!S35</f>
        <v>96</v>
      </c>
      <c r="J35" s="51">
        <f>'Рейтинговая таблица организаций'!T35</f>
        <v>98.4</v>
      </c>
      <c r="K35" s="51" t="str">
        <f t="shared" si="32"/>
        <v>71-85</v>
      </c>
      <c r="L35" s="51">
        <f t="shared" si="0"/>
        <v>71</v>
      </c>
      <c r="M35" s="51">
        <f t="shared" si="1"/>
        <v>15</v>
      </c>
      <c r="N35" s="51">
        <f t="shared" si="33"/>
        <v>32</v>
      </c>
      <c r="O35" s="51" t="str">
        <f t="shared" si="34"/>
        <v>ГБДОУ «ДЕТСКИЙ САД Г.СУНЖА «СКАЗОЧНЫЙ»</v>
      </c>
      <c r="P35" s="51">
        <f>'Рейтинговая таблица организаций'!Z35</f>
        <v>100</v>
      </c>
      <c r="Q35" s="51">
        <f>'Рейтинговая таблица организаций'!AB35</f>
        <v>93</v>
      </c>
      <c r="R35" s="51">
        <f>'Рейтинговая таблица организаций'!AC35</f>
        <v>96.5</v>
      </c>
      <c r="S35" s="51" t="str">
        <f t="shared" si="35"/>
        <v>77-81</v>
      </c>
      <c r="T35" s="51">
        <f t="shared" si="2"/>
        <v>77</v>
      </c>
      <c r="U35" s="51">
        <f t="shared" si="3"/>
        <v>5</v>
      </c>
      <c r="V35" s="51">
        <f t="shared" si="36"/>
        <v>32</v>
      </c>
      <c r="W35" s="51" t="str">
        <f t="shared" si="37"/>
        <v>ГБДОУ «ДЕТСКИЙ САД Г.СУНЖА «СКАЗОЧНЫЙ»</v>
      </c>
      <c r="X35" s="51">
        <f>'Рейтинговая таблица организаций'!AH35</f>
        <v>60</v>
      </c>
      <c r="Y35" s="51">
        <f>'Рейтинговая таблица организаций'!AI35</f>
        <v>100</v>
      </c>
      <c r="Z35" s="53">
        <f>'Рейтинговая таблица организаций'!AJ35</f>
        <v>100</v>
      </c>
      <c r="AA35" s="51">
        <f>'Рейтинговая таблица организаций'!AK35</f>
        <v>88</v>
      </c>
      <c r="AB35" s="51" t="str">
        <f t="shared" si="38"/>
        <v>31-39</v>
      </c>
      <c r="AC35" s="51">
        <f t="shared" si="4"/>
        <v>31</v>
      </c>
      <c r="AD35" s="51">
        <f t="shared" si="5"/>
        <v>9</v>
      </c>
      <c r="AE35" s="51">
        <f t="shared" si="39"/>
        <v>32</v>
      </c>
      <c r="AF35" s="51" t="str">
        <f t="shared" si="40"/>
        <v>ГБДОУ «ДЕТСКИЙ САД Г.СУНЖА «СКАЗОЧНЫЙ»</v>
      </c>
      <c r="AG35" s="51">
        <f>'Рейтинговая таблица организаций'!AR35</f>
        <v>98</v>
      </c>
      <c r="AH35" s="51">
        <f>'Рейтинговая таблица организаций'!AS35</f>
        <v>98</v>
      </c>
      <c r="AI35" s="51">
        <f>'Рейтинговая таблица организаций'!AT35</f>
        <v>100</v>
      </c>
      <c r="AJ35" s="51">
        <f>'Рейтинговая таблица организаций'!AU35</f>
        <v>98.4</v>
      </c>
      <c r="AK35" s="51" t="str">
        <f t="shared" si="41"/>
        <v>54-59</v>
      </c>
      <c r="AL35" s="51">
        <f t="shared" si="6"/>
        <v>54</v>
      </c>
      <c r="AM35" s="51">
        <f t="shared" si="7"/>
        <v>6</v>
      </c>
      <c r="AN35" s="51">
        <f>'бланки '!D37</f>
        <v>32</v>
      </c>
      <c r="AO35" s="51" t="str">
        <f t="shared" si="42"/>
        <v>ГБДОУ «ДЕТСКИЙ САД Г.СУНЖА «СКАЗОЧНЫЙ»</v>
      </c>
      <c r="AP35" s="51">
        <f>'Рейтинговая таблица организаций'!BB35</f>
        <v>96</v>
      </c>
      <c r="AQ35" s="51">
        <f>'Рейтинговая таблица организаций'!BC35</f>
        <v>98</v>
      </c>
      <c r="AR35" s="51">
        <f>'Рейтинговая таблица организаций'!BD35</f>
        <v>100</v>
      </c>
      <c r="AS35" s="51">
        <f>'Рейтинговая таблица организаций'!BE35</f>
        <v>98.4</v>
      </c>
      <c r="AT35" s="51" t="str">
        <f t="shared" si="43"/>
        <v>44-47</v>
      </c>
      <c r="AU35" s="51">
        <f t="shared" si="8"/>
        <v>44</v>
      </c>
      <c r="AV35" s="51">
        <f t="shared" si="9"/>
        <v>4</v>
      </c>
      <c r="AW35" s="54" t="str">
        <f t="shared" si="44"/>
        <v>Сунженский район и г.Карабулак</v>
      </c>
      <c r="AX35" s="51">
        <f t="shared" si="45"/>
        <v>32</v>
      </c>
      <c r="AY35" s="51" t="str">
        <f t="shared" si="46"/>
        <v>ГБДОУ «ДЕТСКИЙ САД Г.СУНЖА «СКАЗОЧНЫЙ»</v>
      </c>
      <c r="AZ35" s="51">
        <f>'Рейтинговая таблица организаций'!BF35</f>
        <v>95.939999999999984</v>
      </c>
      <c r="BA35" s="51" t="str">
        <f t="shared" si="29"/>
        <v>48</v>
      </c>
      <c r="BB35" s="51">
        <f t="shared" si="10"/>
        <v>48</v>
      </c>
      <c r="BC35" s="51">
        <f t="shared" si="11"/>
        <v>1</v>
      </c>
    </row>
    <row r="36" spans="1:55" x14ac:dyDescent="0.25">
      <c r="A36" s="51">
        <f>'бланки '!D38</f>
        <v>33</v>
      </c>
      <c r="B36" s="52" t="str">
        <f>'Рейтинговая таблица организаций'!B36</f>
        <v>ГБДОУ «ДЕТСКИЙ САД - ЯСЛИ С. П. АЛХАСТЫ «СОЛНЫШКО»</v>
      </c>
      <c r="C36" s="52" t="str">
        <f>'бланки '!A38</f>
        <v>Сунженский район и г.Карабулак</v>
      </c>
      <c r="D36" s="51">
        <f>'Рейтинговая таблица организаций'!C36</f>
        <v>38</v>
      </c>
      <c r="E36" s="51">
        <f t="shared" si="30"/>
        <v>33</v>
      </c>
      <c r="F36" s="51" t="str">
        <f t="shared" si="31"/>
        <v>ГБДОУ «ДЕТСКИЙ САД - ЯСЛИ С. П. АЛХАСТЫ «СОЛНЫШКО»</v>
      </c>
      <c r="G36" s="51">
        <f>'Рейтинговая таблица организаций'!Q36</f>
        <v>100</v>
      </c>
      <c r="H36" s="51">
        <f>'Рейтинговая таблица организаций'!R36</f>
        <v>100</v>
      </c>
      <c r="I36" s="51">
        <f>'Рейтинговая таблица организаций'!S36</f>
        <v>100</v>
      </c>
      <c r="J36" s="51">
        <f>'Рейтинговая таблица организаций'!T36</f>
        <v>100</v>
      </c>
      <c r="K36" s="51" t="str">
        <f t="shared" si="32"/>
        <v>1-10</v>
      </c>
      <c r="L36" s="51">
        <f t="shared" ref="L36:L67" si="47">RANK(J36,J$4:J$103)</f>
        <v>1</v>
      </c>
      <c r="M36" s="51">
        <f t="shared" ref="M36:M67" si="48">COUNTIF(L$4:L$103,L36)</f>
        <v>10</v>
      </c>
      <c r="N36" s="51">
        <f t="shared" si="33"/>
        <v>33</v>
      </c>
      <c r="O36" s="51" t="str">
        <f t="shared" si="34"/>
        <v>ГБДОУ «ДЕТСКИЙ САД - ЯСЛИ С. П. АЛХАСТЫ «СОЛНЫШКО»</v>
      </c>
      <c r="P36" s="51">
        <f>'Рейтинговая таблица организаций'!Z36</f>
        <v>100</v>
      </c>
      <c r="Q36" s="51">
        <f>'Рейтинговая таблица организаций'!AB36</f>
        <v>100</v>
      </c>
      <c r="R36" s="51">
        <f>'Рейтинговая таблица организаций'!AC36</f>
        <v>100</v>
      </c>
      <c r="S36" s="51" t="str">
        <f t="shared" si="35"/>
        <v>1-19</v>
      </c>
      <c r="T36" s="51">
        <f t="shared" ref="T36:T67" si="49">RANK(R36,R$4:R$103)</f>
        <v>1</v>
      </c>
      <c r="U36" s="51">
        <f t="shared" ref="U36:U67" si="50">COUNTIF(T$4:T$103,T36)</f>
        <v>19</v>
      </c>
      <c r="V36" s="51">
        <f t="shared" si="36"/>
        <v>33</v>
      </c>
      <c r="W36" s="51" t="str">
        <f t="shared" si="37"/>
        <v>ГБДОУ «ДЕТСКИЙ САД - ЯСЛИ С. П. АЛХАСТЫ «СОЛНЫШКО»</v>
      </c>
      <c r="X36" s="51">
        <f>'Рейтинговая таблица организаций'!AH36</f>
        <v>20</v>
      </c>
      <c r="Y36" s="51">
        <f>'Рейтинговая таблица организаций'!AI36</f>
        <v>100</v>
      </c>
      <c r="Z36" s="53">
        <f>'Рейтинговая таблица организаций'!AJ36</f>
        <v>100</v>
      </c>
      <c r="AA36" s="51">
        <f>'Рейтинговая таблица организаций'!AK36</f>
        <v>76</v>
      </c>
      <c r="AB36" s="51" t="str">
        <f t="shared" si="38"/>
        <v>70-72</v>
      </c>
      <c r="AC36" s="51">
        <f t="shared" ref="AC36:AC67" si="51">RANK(AA36,AA$4:AA$103)</f>
        <v>70</v>
      </c>
      <c r="AD36" s="51">
        <f t="shared" ref="AD36:AD67" si="52">COUNTIF(AC$4:AC$103,AC36)</f>
        <v>3</v>
      </c>
      <c r="AE36" s="51">
        <f t="shared" si="39"/>
        <v>33</v>
      </c>
      <c r="AF36" s="51" t="str">
        <f t="shared" si="40"/>
        <v>ГБДОУ «ДЕТСКИЙ САД - ЯСЛИ С. П. АЛХАСТЫ «СОЛНЫШКО»</v>
      </c>
      <c r="AG36" s="51">
        <f>'Рейтинговая таблица организаций'!AR36</f>
        <v>100</v>
      </c>
      <c r="AH36" s="51">
        <f>'Рейтинговая таблица организаций'!AS36</f>
        <v>100</v>
      </c>
      <c r="AI36" s="51">
        <f>'Рейтинговая таблица организаций'!AT36</f>
        <v>100</v>
      </c>
      <c r="AJ36" s="51">
        <f>'Рейтинговая таблица организаций'!AU36</f>
        <v>100</v>
      </c>
      <c r="AK36" s="51" t="str">
        <f t="shared" si="41"/>
        <v>1-13</v>
      </c>
      <c r="AL36" s="51">
        <f t="shared" ref="AL36:AL67" si="53">RANK(AJ36,AJ$4:AJ$103)</f>
        <v>1</v>
      </c>
      <c r="AM36" s="51">
        <f t="shared" ref="AM36:AM67" si="54">COUNTIF(AL$4:AL$103,AL36)</f>
        <v>13</v>
      </c>
      <c r="AN36" s="51">
        <f>'бланки '!D38</f>
        <v>33</v>
      </c>
      <c r="AO36" s="51" t="str">
        <f t="shared" si="42"/>
        <v>ГБДОУ «ДЕТСКИЙ САД - ЯСЛИ С. П. АЛХАСТЫ «СОЛНЫШКО»</v>
      </c>
      <c r="AP36" s="51">
        <f>'Рейтинговая таблица организаций'!BB36</f>
        <v>100</v>
      </c>
      <c r="AQ36" s="51">
        <f>'Рейтинговая таблица организаций'!BC36</f>
        <v>100</v>
      </c>
      <c r="AR36" s="51">
        <f>'Рейтинговая таблица организаций'!BD36</f>
        <v>100</v>
      </c>
      <c r="AS36" s="51">
        <f>'Рейтинговая таблица организаций'!BE36</f>
        <v>100</v>
      </c>
      <c r="AT36" s="51" t="str">
        <f t="shared" si="43"/>
        <v>1-10</v>
      </c>
      <c r="AU36" s="51">
        <f t="shared" ref="AU36:AU67" si="55">RANK(AS36,AS$4:AS$103)</f>
        <v>1</v>
      </c>
      <c r="AV36" s="51">
        <f t="shared" ref="AV36:AV67" si="56">COUNTIF(AU$4:AU$103,AU36)</f>
        <v>10</v>
      </c>
      <c r="AW36" s="54" t="str">
        <f t="shared" si="44"/>
        <v>Сунженский район и г.Карабулак</v>
      </c>
      <c r="AX36" s="51">
        <f t="shared" si="45"/>
        <v>33</v>
      </c>
      <c r="AY36" s="51" t="str">
        <f t="shared" si="46"/>
        <v>ГБДОУ «ДЕТСКИЙ САД - ЯСЛИ С. П. АЛХАСТЫ «СОЛНЫШКО»</v>
      </c>
      <c r="AZ36" s="51">
        <f>'Рейтинговая таблица организаций'!BF36</f>
        <v>95.2</v>
      </c>
      <c r="BA36" s="51" t="str">
        <f t="shared" si="29"/>
        <v>53</v>
      </c>
      <c r="BB36" s="51">
        <f t="shared" ref="BB36:BB67" si="57">RANK(AZ36,AZ$4:AZ$103)</f>
        <v>53</v>
      </c>
      <c r="BC36" s="51">
        <f t="shared" ref="BC36:BC67" si="58">COUNTIF(AZ$4:AZ$103,AZ36)</f>
        <v>1</v>
      </c>
    </row>
    <row r="37" spans="1:55" x14ac:dyDescent="0.25">
      <c r="A37" s="51">
        <f>'бланки '!D39</f>
        <v>34</v>
      </c>
      <c r="B37" s="52" t="str">
        <f>'Рейтинговая таблица организаций'!B37</f>
        <v>ГБДОУ «ДЕТСКИЙ САД-ЯСЛИ №2 С.П.ТРОИЦКОЕ «АЬРЗИ-К1ОРИГ»</v>
      </c>
      <c r="C37" s="52" t="str">
        <f>'бланки '!A39</f>
        <v>Сунженский район и г.Карабулак</v>
      </c>
      <c r="D37" s="51">
        <f>'Рейтинговая таблица организаций'!C37</f>
        <v>80</v>
      </c>
      <c r="E37" s="51">
        <f t="shared" si="30"/>
        <v>34</v>
      </c>
      <c r="F37" s="51" t="str">
        <f t="shared" si="31"/>
        <v>ГБДОУ «ДЕТСКИЙ САД-ЯСЛИ №2 С.П.ТРОИЦКОЕ «АЬРЗИ-К1ОРИГ»</v>
      </c>
      <c r="G37" s="51">
        <f>'Рейтинговая таблица организаций'!Q37</f>
        <v>100</v>
      </c>
      <c r="H37" s="51">
        <f>'Рейтинговая таблица организаций'!R37</f>
        <v>100</v>
      </c>
      <c r="I37" s="51">
        <f>'Рейтинговая таблица организаций'!S37</f>
        <v>98</v>
      </c>
      <c r="J37" s="51">
        <f>'Рейтинговая таблица организаций'!T37</f>
        <v>99.2</v>
      </c>
      <c r="K37" s="51" t="str">
        <f t="shared" si="32"/>
        <v>35-62</v>
      </c>
      <c r="L37" s="51">
        <f t="shared" si="47"/>
        <v>35</v>
      </c>
      <c r="M37" s="51">
        <f t="shared" si="48"/>
        <v>28</v>
      </c>
      <c r="N37" s="51">
        <f t="shared" si="33"/>
        <v>34</v>
      </c>
      <c r="O37" s="51" t="str">
        <f t="shared" si="34"/>
        <v>ГБДОУ «ДЕТСКИЙ САД-ЯСЛИ №2 С.П.ТРОИЦКОЕ «АЬРЗИ-К1ОРИГ»</v>
      </c>
      <c r="P37" s="51">
        <f>'Рейтинговая таблица организаций'!Z37</f>
        <v>100</v>
      </c>
      <c r="Q37" s="51">
        <f>'Рейтинговая таблица организаций'!AB37</f>
        <v>95</v>
      </c>
      <c r="R37" s="51">
        <f>'Рейтинговая таблица организаций'!AC37</f>
        <v>97.5</v>
      </c>
      <c r="S37" s="51" t="str">
        <f t="shared" si="35"/>
        <v>63-70</v>
      </c>
      <c r="T37" s="51">
        <f t="shared" si="49"/>
        <v>63</v>
      </c>
      <c r="U37" s="51">
        <f t="shared" si="50"/>
        <v>8</v>
      </c>
      <c r="V37" s="51">
        <f t="shared" si="36"/>
        <v>34</v>
      </c>
      <c r="W37" s="51" t="str">
        <f t="shared" si="37"/>
        <v>ГБДОУ «ДЕТСКИЙ САД-ЯСЛИ №2 С.П.ТРОИЦКОЕ «АЬРЗИ-К1ОРИГ»</v>
      </c>
      <c r="X37" s="51">
        <f>'Рейтинговая таблица организаций'!AH37</f>
        <v>100</v>
      </c>
      <c r="Y37" s="51">
        <f>'Рейтинговая таблица организаций'!AI37</f>
        <v>100</v>
      </c>
      <c r="Z37" s="53">
        <f>'Рейтинговая таблица организаций'!AJ37</f>
        <v>100</v>
      </c>
      <c r="AA37" s="51">
        <f>'Рейтинговая таблица организаций'!AK37</f>
        <v>100</v>
      </c>
      <c r="AB37" s="51" t="str">
        <f t="shared" si="38"/>
        <v>1-6</v>
      </c>
      <c r="AC37" s="51">
        <f t="shared" si="51"/>
        <v>1</v>
      </c>
      <c r="AD37" s="51">
        <f t="shared" si="52"/>
        <v>6</v>
      </c>
      <c r="AE37" s="51">
        <f t="shared" si="39"/>
        <v>34</v>
      </c>
      <c r="AF37" s="51" t="str">
        <f t="shared" si="40"/>
        <v>ГБДОУ «ДЕТСКИЙ САД-ЯСЛИ №2 С.П.ТРОИЦКОЕ «АЬРЗИ-К1ОРИГ»</v>
      </c>
      <c r="AG37" s="51">
        <f>'Рейтинговая таблица организаций'!AR37</f>
        <v>95</v>
      </c>
      <c r="AH37" s="51">
        <f>'Рейтинговая таблица организаций'!AS37</f>
        <v>96</v>
      </c>
      <c r="AI37" s="51">
        <f>'Рейтинговая таблица организаций'!AT37</f>
        <v>100</v>
      </c>
      <c r="AJ37" s="51">
        <f>'Рейтинговая таблица организаций'!AU37</f>
        <v>96.4</v>
      </c>
      <c r="AK37" s="51" t="str">
        <f t="shared" si="41"/>
        <v>84-86</v>
      </c>
      <c r="AL37" s="51">
        <f t="shared" si="53"/>
        <v>84</v>
      </c>
      <c r="AM37" s="51">
        <f t="shared" si="54"/>
        <v>3</v>
      </c>
      <c r="AN37" s="51">
        <f>'бланки '!D39</f>
        <v>34</v>
      </c>
      <c r="AO37" s="51" t="str">
        <f t="shared" si="42"/>
        <v>ГБДОУ «ДЕТСКИЙ САД-ЯСЛИ №2 С.П.ТРОИЦКОЕ «АЬРЗИ-К1ОРИГ»</v>
      </c>
      <c r="AP37" s="51">
        <f>'Рейтинговая таблица организаций'!BB37</f>
        <v>99</v>
      </c>
      <c r="AQ37" s="51">
        <f>'Рейтинговая таблица организаций'!BC37</f>
        <v>97</v>
      </c>
      <c r="AR37" s="51">
        <f>'Рейтинговая таблица организаций'!BD37</f>
        <v>99</v>
      </c>
      <c r="AS37" s="51">
        <f>'Рейтинговая таблица организаций'!BE37</f>
        <v>98.6</v>
      </c>
      <c r="AT37" s="51" t="str">
        <f t="shared" si="43"/>
        <v>41</v>
      </c>
      <c r="AU37" s="51">
        <f t="shared" si="55"/>
        <v>41</v>
      </c>
      <c r="AV37" s="51">
        <f t="shared" si="56"/>
        <v>1</v>
      </c>
      <c r="AW37" s="54" t="str">
        <f t="shared" si="44"/>
        <v>Сунженский район и г.Карабулак</v>
      </c>
      <c r="AX37" s="51">
        <f t="shared" si="45"/>
        <v>34</v>
      </c>
      <c r="AY37" s="51" t="str">
        <f t="shared" si="46"/>
        <v>ГБДОУ «ДЕТСКИЙ САД-ЯСЛИ №2 С.П.ТРОИЦКОЕ «АЬРЗИ-К1ОРИГ»</v>
      </c>
      <c r="AZ37" s="51">
        <f>'Рейтинговая таблица организаций'!BF37</f>
        <v>98.34</v>
      </c>
      <c r="BA37" s="51" t="str">
        <f t="shared" si="29"/>
        <v>8</v>
      </c>
      <c r="BB37" s="51">
        <f t="shared" si="57"/>
        <v>8</v>
      </c>
      <c r="BC37" s="51">
        <f t="shared" si="58"/>
        <v>1</v>
      </c>
    </row>
    <row r="38" spans="1:55" x14ac:dyDescent="0.25">
      <c r="A38" s="51">
        <f>'бланки '!D40</f>
        <v>35</v>
      </c>
      <c r="B38" s="52" t="str">
        <f>'Рейтинговая таблица организаций'!B38</f>
        <v>ГБДОУ «ДЕТСКИЙ САД №1 С.П.ТРОИЦКОЕ «ДЮЙМОВОЧКА»</v>
      </c>
      <c r="C38" s="52" t="str">
        <f>'бланки '!A40</f>
        <v>Сунженский район и г.Карабулак</v>
      </c>
      <c r="D38" s="51">
        <f>'Рейтинговая таблица организаций'!C38</f>
        <v>92</v>
      </c>
      <c r="E38" s="51">
        <f t="shared" si="30"/>
        <v>35</v>
      </c>
      <c r="F38" s="51" t="str">
        <f t="shared" si="31"/>
        <v>ГБДОУ «ДЕТСКИЙ САД №1 С.П.ТРОИЦКОЕ «ДЮЙМОВОЧКА»</v>
      </c>
      <c r="G38" s="51">
        <f>'Рейтинговая таблица организаций'!Q38</f>
        <v>100</v>
      </c>
      <c r="H38" s="51">
        <f>'Рейтинговая таблица организаций'!R38</f>
        <v>100</v>
      </c>
      <c r="I38" s="51">
        <f>'Рейтинговая таблица организаций'!S38</f>
        <v>98</v>
      </c>
      <c r="J38" s="51">
        <f>'Рейтинговая таблица организаций'!T38</f>
        <v>99.2</v>
      </c>
      <c r="K38" s="51" t="str">
        <f t="shared" si="32"/>
        <v>35-62</v>
      </c>
      <c r="L38" s="51">
        <f t="shared" si="47"/>
        <v>35</v>
      </c>
      <c r="M38" s="51">
        <f t="shared" si="48"/>
        <v>28</v>
      </c>
      <c r="N38" s="51">
        <f t="shared" si="33"/>
        <v>35</v>
      </c>
      <c r="O38" s="51" t="str">
        <f t="shared" si="34"/>
        <v>ГБДОУ «ДЕТСКИЙ САД №1 С.П.ТРОИЦКОЕ «ДЮЙМОВОЧКА»</v>
      </c>
      <c r="P38" s="51">
        <f>'Рейтинговая таблица организаций'!Z38</f>
        <v>100</v>
      </c>
      <c r="Q38" s="51">
        <f>'Рейтинговая таблица организаций'!AB38</f>
        <v>99</v>
      </c>
      <c r="R38" s="51">
        <f>'Рейтинговая таблица организаций'!AC38</f>
        <v>99.5</v>
      </c>
      <c r="S38" s="51" t="str">
        <f t="shared" si="35"/>
        <v>20-38</v>
      </c>
      <c r="T38" s="51">
        <f t="shared" si="49"/>
        <v>20</v>
      </c>
      <c r="U38" s="51">
        <f t="shared" si="50"/>
        <v>19</v>
      </c>
      <c r="V38" s="51">
        <f t="shared" si="36"/>
        <v>35</v>
      </c>
      <c r="W38" s="51" t="str">
        <f t="shared" si="37"/>
        <v>ГБДОУ «ДЕТСКИЙ САД №1 С.П.ТРОИЦКОЕ «ДЮЙМОВОЧКА»</v>
      </c>
      <c r="X38" s="51">
        <f>'Рейтинговая таблица организаций'!AH38</f>
        <v>60</v>
      </c>
      <c r="Y38" s="51">
        <f>'Рейтинговая таблица организаций'!AI38</f>
        <v>60</v>
      </c>
      <c r="Z38" s="53">
        <f>'Рейтинговая таблица организаций'!AJ38</f>
        <v>100</v>
      </c>
      <c r="AA38" s="51">
        <f>'Рейтинговая таблица организаций'!AK38</f>
        <v>72</v>
      </c>
      <c r="AB38" s="51" t="str">
        <f t="shared" si="38"/>
        <v>77-78</v>
      </c>
      <c r="AC38" s="51">
        <f t="shared" si="51"/>
        <v>77</v>
      </c>
      <c r="AD38" s="51">
        <f t="shared" si="52"/>
        <v>2</v>
      </c>
      <c r="AE38" s="51">
        <f t="shared" si="39"/>
        <v>35</v>
      </c>
      <c r="AF38" s="51" t="str">
        <f t="shared" si="40"/>
        <v>ГБДОУ «ДЕТСКИЙ САД №1 С.П.ТРОИЦКОЕ «ДЮЙМОВОЧКА»</v>
      </c>
      <c r="AG38" s="51">
        <f>'Рейтинговая таблица организаций'!AR38</f>
        <v>100</v>
      </c>
      <c r="AH38" s="51">
        <f>'Рейтинговая таблица организаций'!AS38</f>
        <v>99</v>
      </c>
      <c r="AI38" s="51">
        <f>'Рейтинговая таблица организаций'!AT38</f>
        <v>99</v>
      </c>
      <c r="AJ38" s="51">
        <f>'Рейтинговая таблица организаций'!AU38</f>
        <v>99.4</v>
      </c>
      <c r="AK38" s="51" t="str">
        <f t="shared" si="41"/>
        <v>28-30</v>
      </c>
      <c r="AL38" s="51">
        <f t="shared" si="53"/>
        <v>28</v>
      </c>
      <c r="AM38" s="51">
        <f t="shared" si="54"/>
        <v>3</v>
      </c>
      <c r="AN38" s="51">
        <f>'бланки '!D40</f>
        <v>35</v>
      </c>
      <c r="AO38" s="51" t="str">
        <f t="shared" si="42"/>
        <v>ГБДОУ «ДЕТСКИЙ САД №1 С.П.ТРОИЦКОЕ «ДЮЙМОВОЧКА»</v>
      </c>
      <c r="AP38" s="51">
        <f>'Рейтинговая таблица организаций'!BB38</f>
        <v>99</v>
      </c>
      <c r="AQ38" s="51">
        <f>'Рейтинговая таблица организаций'!BC38</f>
        <v>99</v>
      </c>
      <c r="AR38" s="51">
        <f>'Рейтинговая таблица организаций'!BD38</f>
        <v>100</v>
      </c>
      <c r="AS38" s="51">
        <f>'Рейтинговая таблица организаций'!BE38</f>
        <v>99.5</v>
      </c>
      <c r="AT38" s="51" t="str">
        <f t="shared" si="43"/>
        <v>20-25</v>
      </c>
      <c r="AU38" s="51">
        <f t="shared" si="55"/>
        <v>20</v>
      </c>
      <c r="AV38" s="51">
        <f t="shared" si="56"/>
        <v>6</v>
      </c>
      <c r="AW38" s="54" t="str">
        <f t="shared" si="44"/>
        <v>Сунженский район и г.Карабулак</v>
      </c>
      <c r="AX38" s="51">
        <f t="shared" si="45"/>
        <v>35</v>
      </c>
      <c r="AY38" s="51" t="str">
        <f t="shared" si="46"/>
        <v>ГБДОУ «ДЕТСКИЙ САД №1 С.П.ТРОИЦКОЕ «ДЮЙМОВОЧКА»</v>
      </c>
      <c r="AZ38" s="51">
        <f>'Рейтинговая таблица организаций'!BF38</f>
        <v>93.92</v>
      </c>
      <c r="BA38" s="51" t="str">
        <f t="shared" si="29"/>
        <v>65</v>
      </c>
      <c r="BB38" s="51">
        <f t="shared" si="57"/>
        <v>65</v>
      </c>
      <c r="BC38" s="51">
        <f t="shared" si="58"/>
        <v>1</v>
      </c>
    </row>
    <row r="39" spans="1:55" x14ac:dyDescent="0.25">
      <c r="A39" s="51">
        <f>'бланки '!D41</f>
        <v>36</v>
      </c>
      <c r="B39" s="52" t="str">
        <f>'Рейтинговая таблица организаций'!B39</f>
        <v>ГБДОУ ДЕТСКИЙ САД-ЯСЛИ С.П.НЕСТЕРОВСКОЕ «РАДУГА»</v>
      </c>
      <c r="C39" s="52" t="str">
        <f>'бланки '!A41</f>
        <v>Сунженский район и г.Карабулак</v>
      </c>
      <c r="D39" s="51">
        <f>'Рейтинговая таблица организаций'!C39</f>
        <v>84</v>
      </c>
      <c r="E39" s="51">
        <f t="shared" si="30"/>
        <v>36</v>
      </c>
      <c r="F39" s="51" t="str">
        <f t="shared" si="31"/>
        <v>ГБДОУ ДЕТСКИЙ САД-ЯСЛИ С.П.НЕСТЕРОВСКОЕ «РАДУГА»</v>
      </c>
      <c r="G39" s="51">
        <f>'Рейтинговая таблица организаций'!Q39</f>
        <v>100</v>
      </c>
      <c r="H39" s="51">
        <f>'Рейтинговая таблица организаций'!R39</f>
        <v>100</v>
      </c>
      <c r="I39" s="51">
        <f>'Рейтинговая таблица организаций'!S39</f>
        <v>99</v>
      </c>
      <c r="J39" s="51">
        <f>'Рейтинговая таблица организаций'!T39</f>
        <v>99.6</v>
      </c>
      <c r="K39" s="51" t="str">
        <f t="shared" si="32"/>
        <v>11-34</v>
      </c>
      <c r="L39" s="51">
        <f t="shared" si="47"/>
        <v>11</v>
      </c>
      <c r="M39" s="51">
        <f t="shared" si="48"/>
        <v>24</v>
      </c>
      <c r="N39" s="51">
        <f t="shared" si="33"/>
        <v>36</v>
      </c>
      <c r="O39" s="51" t="str">
        <f t="shared" si="34"/>
        <v>ГБДОУ ДЕТСКИЙ САД-ЯСЛИ С.П.НЕСТЕРОВСКОЕ «РАДУГА»</v>
      </c>
      <c r="P39" s="51">
        <f>'Рейтинговая таблица организаций'!Z39</f>
        <v>100</v>
      </c>
      <c r="Q39" s="51">
        <f>'Рейтинговая таблица организаций'!AB39</f>
        <v>95</v>
      </c>
      <c r="R39" s="51">
        <f>'Рейтинговая таблица организаций'!AC39</f>
        <v>97.5</v>
      </c>
      <c r="S39" s="51" t="str">
        <f t="shared" si="35"/>
        <v>63-70</v>
      </c>
      <c r="T39" s="51">
        <f t="shared" si="49"/>
        <v>63</v>
      </c>
      <c r="U39" s="51">
        <f t="shared" si="50"/>
        <v>8</v>
      </c>
      <c r="V39" s="51">
        <f t="shared" si="36"/>
        <v>36</v>
      </c>
      <c r="W39" s="51" t="str">
        <f t="shared" si="37"/>
        <v>ГБДОУ ДЕТСКИЙ САД-ЯСЛИ С.П.НЕСТЕРОВСКОЕ «РАДУГА»</v>
      </c>
      <c r="X39" s="51">
        <f>'Рейтинговая таблица организаций'!AH39</f>
        <v>80</v>
      </c>
      <c r="Y39" s="51">
        <f>'Рейтинговая таблица организаций'!AI39</f>
        <v>60</v>
      </c>
      <c r="Z39" s="53">
        <f>'Рейтинговая таблица организаций'!AJ39</f>
        <v>100</v>
      </c>
      <c r="AA39" s="51">
        <f>'Рейтинговая таблица организаций'!AK39</f>
        <v>78</v>
      </c>
      <c r="AB39" s="51" t="str">
        <f t="shared" si="38"/>
        <v>67-68</v>
      </c>
      <c r="AC39" s="51">
        <f t="shared" si="51"/>
        <v>67</v>
      </c>
      <c r="AD39" s="51">
        <f t="shared" si="52"/>
        <v>2</v>
      </c>
      <c r="AE39" s="51">
        <f t="shared" si="39"/>
        <v>36</v>
      </c>
      <c r="AF39" s="51" t="str">
        <f t="shared" si="40"/>
        <v>ГБДОУ ДЕТСКИЙ САД-ЯСЛИ С.П.НЕСТЕРОВСКОЕ «РАДУГА»</v>
      </c>
      <c r="AG39" s="51">
        <f>'Рейтинговая таблица организаций'!AR39</f>
        <v>96</v>
      </c>
      <c r="AH39" s="51">
        <f>'Рейтинговая таблица организаций'!AS39</f>
        <v>99</v>
      </c>
      <c r="AI39" s="51">
        <f>'Рейтинговая таблица организаций'!AT39</f>
        <v>100</v>
      </c>
      <c r="AJ39" s="51">
        <f>'Рейтинговая таблица организаций'!AU39</f>
        <v>98</v>
      </c>
      <c r="AK39" s="51" t="str">
        <f t="shared" si="41"/>
        <v>69-71</v>
      </c>
      <c r="AL39" s="51">
        <f t="shared" si="53"/>
        <v>69</v>
      </c>
      <c r="AM39" s="51">
        <f t="shared" si="54"/>
        <v>3</v>
      </c>
      <c r="AN39" s="51">
        <f>'бланки '!D41</f>
        <v>36</v>
      </c>
      <c r="AO39" s="51" t="str">
        <f t="shared" si="42"/>
        <v>ГБДОУ ДЕТСКИЙ САД-ЯСЛИ С.П.НЕСТЕРОВСКОЕ «РАДУГА»</v>
      </c>
      <c r="AP39" s="51">
        <f>'Рейтинговая таблица организаций'!BB39</f>
        <v>98</v>
      </c>
      <c r="AQ39" s="51">
        <f>'Рейтинговая таблица организаций'!BC39</f>
        <v>96</v>
      </c>
      <c r="AR39" s="51">
        <f>'Рейтинговая таблица организаций'!BD39</f>
        <v>98</v>
      </c>
      <c r="AS39" s="51">
        <f>'Рейтинговая таблица организаций'!BE39</f>
        <v>97.6</v>
      </c>
      <c r="AT39" s="51" t="str">
        <f t="shared" si="43"/>
        <v>56-58</v>
      </c>
      <c r="AU39" s="51">
        <f t="shared" si="55"/>
        <v>56</v>
      </c>
      <c r="AV39" s="51">
        <f t="shared" si="56"/>
        <v>3</v>
      </c>
      <c r="AW39" s="54" t="str">
        <f t="shared" si="44"/>
        <v>Сунженский район и г.Карабулак</v>
      </c>
      <c r="AX39" s="51">
        <f t="shared" si="45"/>
        <v>36</v>
      </c>
      <c r="AY39" s="51" t="str">
        <f t="shared" si="46"/>
        <v>ГБДОУ ДЕТСКИЙ САД-ЯСЛИ С.П.НЕСТЕРОВСКОЕ «РАДУГА»</v>
      </c>
      <c r="AZ39" s="51">
        <f>'Рейтинговая таблица организаций'!BF39</f>
        <v>94.140000000000015</v>
      </c>
      <c r="BA39" s="51" t="str">
        <f t="shared" si="29"/>
        <v>62-63</v>
      </c>
      <c r="BB39" s="51">
        <f t="shared" si="57"/>
        <v>62</v>
      </c>
      <c r="BC39" s="51">
        <f t="shared" si="58"/>
        <v>2</v>
      </c>
    </row>
    <row r="40" spans="1:55" x14ac:dyDescent="0.25">
      <c r="A40" s="51">
        <f>'бланки '!D42</f>
        <v>37</v>
      </c>
      <c r="B40" s="52" t="str">
        <f>'Рейтинговая таблица организаций'!B40</f>
        <v>ГБДОУ «ДЕТСКИЙ САД №4 с.п. Троицкое «Изумрудный город»</v>
      </c>
      <c r="C40" s="52" t="str">
        <f>'бланки '!A42</f>
        <v>Сунженский район и г.Карабулак</v>
      </c>
      <c r="D40" s="51">
        <f>'Рейтинговая таблица организаций'!C40</f>
        <v>100</v>
      </c>
      <c r="E40" s="51">
        <f t="shared" si="30"/>
        <v>37</v>
      </c>
      <c r="F40" s="51" t="str">
        <f t="shared" si="31"/>
        <v>ГБДОУ «ДЕТСКИЙ САД №4 с.п. Троицкое «Изумрудный город»</v>
      </c>
      <c r="G40" s="51">
        <f>'Рейтинговая таблица организаций'!Q40</f>
        <v>100</v>
      </c>
      <c r="H40" s="51">
        <f>'Рейтинговая таблица организаций'!R40</f>
        <v>100</v>
      </c>
      <c r="I40" s="51">
        <f>'Рейтинговая таблица организаций'!S40</f>
        <v>96</v>
      </c>
      <c r="J40" s="51">
        <f>'Рейтинговая таблица организаций'!T40</f>
        <v>98.4</v>
      </c>
      <c r="K40" s="51" t="str">
        <f t="shared" si="32"/>
        <v>71-85</v>
      </c>
      <c r="L40" s="51">
        <f t="shared" si="47"/>
        <v>71</v>
      </c>
      <c r="M40" s="51">
        <f t="shared" si="48"/>
        <v>15</v>
      </c>
      <c r="N40" s="51">
        <f t="shared" si="33"/>
        <v>37</v>
      </c>
      <c r="O40" s="51" t="str">
        <f t="shared" si="34"/>
        <v>ГБДОУ «ДЕТСКИЙ САД №4 с.п. Троицкое «Изумрудный город»</v>
      </c>
      <c r="P40" s="51">
        <f>'Рейтинговая таблица организаций'!Z40</f>
        <v>100</v>
      </c>
      <c r="Q40" s="51">
        <f>'Рейтинговая таблица организаций'!AB40</f>
        <v>92</v>
      </c>
      <c r="R40" s="51">
        <f>'Рейтинговая таблица организаций'!AC40</f>
        <v>96</v>
      </c>
      <c r="S40" s="51" t="str">
        <f t="shared" si="35"/>
        <v>82-91</v>
      </c>
      <c r="T40" s="51">
        <f t="shared" si="49"/>
        <v>82</v>
      </c>
      <c r="U40" s="51">
        <f t="shared" si="50"/>
        <v>10</v>
      </c>
      <c r="V40" s="51">
        <f t="shared" si="36"/>
        <v>37</v>
      </c>
      <c r="W40" s="51" t="str">
        <f t="shared" si="37"/>
        <v>ГБДОУ «ДЕТСКИЙ САД №4 с.п. Троицкое «Изумрудный город»</v>
      </c>
      <c r="X40" s="51">
        <f>'Рейтинговая таблица организаций'!AH40</f>
        <v>80</v>
      </c>
      <c r="Y40" s="51">
        <f>'Рейтинговая таблица организаций'!AI40</f>
        <v>100</v>
      </c>
      <c r="Z40" s="53">
        <f>'Рейтинговая таблица организаций'!AJ40</f>
        <v>100</v>
      </c>
      <c r="AA40" s="51">
        <f>'Рейтинговая таблица организаций'!AK40</f>
        <v>94</v>
      </c>
      <c r="AB40" s="51" t="str">
        <f t="shared" si="38"/>
        <v>10-16</v>
      </c>
      <c r="AC40" s="51">
        <f t="shared" si="51"/>
        <v>10</v>
      </c>
      <c r="AD40" s="51">
        <f t="shared" si="52"/>
        <v>7</v>
      </c>
      <c r="AE40" s="51">
        <f t="shared" si="39"/>
        <v>37</v>
      </c>
      <c r="AF40" s="51" t="str">
        <f t="shared" si="40"/>
        <v>ГБДОУ «ДЕТСКИЙ САД №4 с.п. Троицкое «Изумрудный город»</v>
      </c>
      <c r="AG40" s="51">
        <f>'Рейтинговая таблица организаций'!AR40</f>
        <v>95</v>
      </c>
      <c r="AH40" s="51">
        <f>'Рейтинговая таблица организаций'!AS40</f>
        <v>95</v>
      </c>
      <c r="AI40" s="51">
        <f>'Рейтинговая таблица организаций'!AT40</f>
        <v>98</v>
      </c>
      <c r="AJ40" s="51">
        <f>'Рейтинговая таблица организаций'!AU40</f>
        <v>95.6</v>
      </c>
      <c r="AK40" s="51" t="str">
        <f t="shared" si="41"/>
        <v>89-90</v>
      </c>
      <c r="AL40" s="51">
        <f t="shared" si="53"/>
        <v>89</v>
      </c>
      <c r="AM40" s="51">
        <f t="shared" si="54"/>
        <v>2</v>
      </c>
      <c r="AN40" s="51">
        <f>'бланки '!D42</f>
        <v>37</v>
      </c>
      <c r="AO40" s="51" t="str">
        <f t="shared" si="42"/>
        <v>ГБДОУ «ДЕТСКИЙ САД №4 с.п. Троицкое «Изумрудный город»</v>
      </c>
      <c r="AP40" s="51">
        <f>'Рейтинговая таблица организаций'!BB40</f>
        <v>94</v>
      </c>
      <c r="AQ40" s="51">
        <f>'Рейтинговая таблица организаций'!BC40</f>
        <v>98</v>
      </c>
      <c r="AR40" s="51">
        <f>'Рейтинговая таблица организаций'!BD40</f>
        <v>96</v>
      </c>
      <c r="AS40" s="51">
        <f>'Рейтинговая таблица организаций'!BE40</f>
        <v>95.8</v>
      </c>
      <c r="AT40" s="51" t="str">
        <f t="shared" si="43"/>
        <v>84</v>
      </c>
      <c r="AU40" s="51">
        <f t="shared" si="55"/>
        <v>84</v>
      </c>
      <c r="AV40" s="51">
        <f t="shared" si="56"/>
        <v>1</v>
      </c>
      <c r="AW40" s="54" t="str">
        <f t="shared" si="44"/>
        <v>Сунженский район и г.Карабулак</v>
      </c>
      <c r="AX40" s="51">
        <f t="shared" si="45"/>
        <v>37</v>
      </c>
      <c r="AY40" s="51" t="str">
        <f t="shared" si="46"/>
        <v>ГБДОУ «ДЕТСКИЙ САД №4 с.п. Троицкое «Изумрудный город»</v>
      </c>
      <c r="AZ40" s="51">
        <f>'Рейтинговая таблица организаций'!BF40</f>
        <v>95.960000000000008</v>
      </c>
      <c r="BA40" s="51" t="str">
        <f t="shared" si="29"/>
        <v>47</v>
      </c>
      <c r="BB40" s="51">
        <f t="shared" si="57"/>
        <v>47</v>
      </c>
      <c r="BC40" s="51">
        <f t="shared" si="58"/>
        <v>1</v>
      </c>
    </row>
    <row r="41" spans="1:55" x14ac:dyDescent="0.25">
      <c r="A41" s="51">
        <f>'бланки '!D43</f>
        <v>38</v>
      </c>
      <c r="B41" s="52" t="str">
        <f>'Рейтинговая таблица организаций'!B41</f>
        <v>ГБДОУ « Детский сад №6 г. Карабулак «Страна детства»</v>
      </c>
      <c r="C41" s="52" t="str">
        <f>'бланки '!A43</f>
        <v>Сунженский район и г.Карабулак</v>
      </c>
      <c r="D41" s="51">
        <f>'Рейтинговая таблица организаций'!C41</f>
        <v>88</v>
      </c>
      <c r="E41" s="51">
        <f t="shared" si="30"/>
        <v>38</v>
      </c>
      <c r="F41" s="51" t="str">
        <f t="shared" si="31"/>
        <v>ГБДОУ « Детский сад №6 г. Карабулак «Страна детства»</v>
      </c>
      <c r="G41" s="51">
        <f>'Рейтинговая таблица организаций'!Q41</f>
        <v>100</v>
      </c>
      <c r="H41" s="51">
        <f>'Рейтинговая таблица организаций'!R41</f>
        <v>100</v>
      </c>
      <c r="I41" s="51">
        <f>'Рейтинговая таблица организаций'!S41</f>
        <v>96</v>
      </c>
      <c r="J41" s="51">
        <f>'Рейтинговая таблица организаций'!T41</f>
        <v>98.4</v>
      </c>
      <c r="K41" s="51" t="str">
        <f t="shared" si="32"/>
        <v>71-85</v>
      </c>
      <c r="L41" s="51">
        <f t="shared" si="47"/>
        <v>71</v>
      </c>
      <c r="M41" s="51">
        <f t="shared" si="48"/>
        <v>15</v>
      </c>
      <c r="N41" s="51">
        <f t="shared" si="33"/>
        <v>38</v>
      </c>
      <c r="O41" s="51" t="str">
        <f t="shared" si="34"/>
        <v>ГБДОУ « Детский сад №6 г. Карабулак «Страна детства»</v>
      </c>
      <c r="P41" s="51">
        <f>'Рейтинговая таблица организаций'!Z41</f>
        <v>100</v>
      </c>
      <c r="Q41" s="51">
        <f>'Рейтинговая таблица организаций'!AB41</f>
        <v>92</v>
      </c>
      <c r="R41" s="51">
        <f>'Рейтинговая таблица организаций'!AC41</f>
        <v>96</v>
      </c>
      <c r="S41" s="51" t="str">
        <f t="shared" si="35"/>
        <v>82-91</v>
      </c>
      <c r="T41" s="51">
        <f t="shared" si="49"/>
        <v>82</v>
      </c>
      <c r="U41" s="51">
        <f t="shared" si="50"/>
        <v>10</v>
      </c>
      <c r="V41" s="51">
        <f t="shared" si="36"/>
        <v>38</v>
      </c>
      <c r="W41" s="51" t="str">
        <f t="shared" si="37"/>
        <v>ГБДОУ « Детский сад №6 г. Карабулак «Страна детства»</v>
      </c>
      <c r="X41" s="51">
        <f>'Рейтинговая таблица организаций'!AH41</f>
        <v>100</v>
      </c>
      <c r="Y41" s="51">
        <f>'Рейтинговая таблица организаций'!AI41</f>
        <v>80</v>
      </c>
      <c r="Z41" s="53">
        <f>'Рейтинговая таблица организаций'!AJ41</f>
        <v>100</v>
      </c>
      <c r="AA41" s="51">
        <f>'Рейтинговая таблица организаций'!AK41</f>
        <v>92</v>
      </c>
      <c r="AB41" s="51" t="str">
        <f t="shared" si="38"/>
        <v>25</v>
      </c>
      <c r="AC41" s="51">
        <f t="shared" si="51"/>
        <v>25</v>
      </c>
      <c r="AD41" s="51">
        <f t="shared" si="52"/>
        <v>1</v>
      </c>
      <c r="AE41" s="51">
        <f t="shared" si="39"/>
        <v>38</v>
      </c>
      <c r="AF41" s="51" t="str">
        <f t="shared" si="40"/>
        <v>ГБДОУ « Детский сад №6 г. Карабулак «Страна детства»</v>
      </c>
      <c r="AG41" s="51">
        <f>'Рейтинговая таблица организаций'!AR41</f>
        <v>98</v>
      </c>
      <c r="AH41" s="51">
        <f>'Рейтинговая таблица организаций'!AS41</f>
        <v>99</v>
      </c>
      <c r="AI41" s="51">
        <f>'Рейтинговая таблица организаций'!AT41</f>
        <v>98</v>
      </c>
      <c r="AJ41" s="51">
        <f>'Рейтинговая таблица организаций'!AU41</f>
        <v>98.4</v>
      </c>
      <c r="AK41" s="51" t="str">
        <f t="shared" si="41"/>
        <v>54-59</v>
      </c>
      <c r="AL41" s="51">
        <f t="shared" si="53"/>
        <v>54</v>
      </c>
      <c r="AM41" s="51">
        <f t="shared" si="54"/>
        <v>6</v>
      </c>
      <c r="AN41" s="51">
        <f>'бланки '!D43</f>
        <v>38</v>
      </c>
      <c r="AO41" s="51" t="str">
        <f t="shared" si="42"/>
        <v>ГБДОУ « Детский сад №6 г. Карабулак «Страна детства»</v>
      </c>
      <c r="AP41" s="51">
        <f>'Рейтинговая таблица организаций'!BB41</f>
        <v>95</v>
      </c>
      <c r="AQ41" s="51">
        <f>'Рейтинговая таблица организаций'!BC41</f>
        <v>98</v>
      </c>
      <c r="AR41" s="51">
        <f>'Рейтинговая таблица организаций'!BD41</f>
        <v>98</v>
      </c>
      <c r="AS41" s="51">
        <f>'Рейтинговая таблица организаций'!BE41</f>
        <v>97.1</v>
      </c>
      <c r="AT41" s="51" t="str">
        <f t="shared" si="43"/>
        <v>66-68</v>
      </c>
      <c r="AU41" s="51">
        <f t="shared" si="55"/>
        <v>66</v>
      </c>
      <c r="AV41" s="51">
        <f t="shared" si="56"/>
        <v>3</v>
      </c>
      <c r="AW41" s="54" t="str">
        <f t="shared" si="44"/>
        <v>Сунженский район и г.Карабулак</v>
      </c>
      <c r="AX41" s="51">
        <f t="shared" si="45"/>
        <v>38</v>
      </c>
      <c r="AY41" s="51" t="str">
        <f t="shared" si="46"/>
        <v>ГБДОУ « Детский сад №6 г. Карабулак «Страна детства»</v>
      </c>
      <c r="AZ41" s="51">
        <f>'Рейтинговая таблица организаций'!BF41</f>
        <v>96.38</v>
      </c>
      <c r="BA41" s="51" t="str">
        <f t="shared" si="29"/>
        <v>39</v>
      </c>
      <c r="BB41" s="51">
        <f t="shared" si="57"/>
        <v>39</v>
      </c>
      <c r="BC41" s="51">
        <f t="shared" si="58"/>
        <v>1</v>
      </c>
    </row>
    <row r="42" spans="1:55" x14ac:dyDescent="0.25">
      <c r="A42" s="51">
        <f>'бланки '!D44</f>
        <v>39</v>
      </c>
      <c r="B42" s="52" t="str">
        <f>'Рейтинговая таблица организаций'!B42</f>
        <v>ГБОУ «ГИМНАЗИЯ №1 Г. МАЛГОБЕК»</v>
      </c>
      <c r="C42" s="52" t="str">
        <f>'бланки '!A44</f>
        <v>г.Малгобек и Малгобекский район</v>
      </c>
      <c r="D42" s="51">
        <f>'Рейтинговая таблица организаций'!C42</f>
        <v>300</v>
      </c>
      <c r="E42" s="51">
        <f t="shared" si="30"/>
        <v>39</v>
      </c>
      <c r="F42" s="51" t="str">
        <f t="shared" si="31"/>
        <v>ГБОУ «ГИМНАЗИЯ №1 Г. МАЛГОБЕК»</v>
      </c>
      <c r="G42" s="51">
        <f>'Рейтинговая таблица организаций'!Q42</f>
        <v>100</v>
      </c>
      <c r="H42" s="51">
        <f>'Рейтинговая таблица организаций'!R42</f>
        <v>100</v>
      </c>
      <c r="I42" s="51">
        <f>'Рейтинговая таблица организаций'!S42</f>
        <v>93</v>
      </c>
      <c r="J42" s="51">
        <f>'Рейтинговая таблица организаций'!T42</f>
        <v>97.2</v>
      </c>
      <c r="K42" s="51" t="str">
        <f t="shared" si="32"/>
        <v>97-99</v>
      </c>
      <c r="L42" s="51">
        <f t="shared" si="47"/>
        <v>97</v>
      </c>
      <c r="M42" s="51">
        <f t="shared" si="48"/>
        <v>3</v>
      </c>
      <c r="N42" s="51">
        <f t="shared" si="33"/>
        <v>39</v>
      </c>
      <c r="O42" s="51" t="str">
        <f t="shared" si="34"/>
        <v>ГБОУ «ГИМНАЗИЯ №1 Г. МАЛГОБЕК»</v>
      </c>
      <c r="P42" s="51">
        <f>'Рейтинговая таблица организаций'!Z42</f>
        <v>100</v>
      </c>
      <c r="Q42" s="51">
        <f>'Рейтинговая таблица организаций'!AB42</f>
        <v>99</v>
      </c>
      <c r="R42" s="51">
        <f>'Рейтинговая таблица организаций'!AC42</f>
        <v>99.5</v>
      </c>
      <c r="S42" s="51" t="str">
        <f t="shared" si="35"/>
        <v>20-38</v>
      </c>
      <c r="T42" s="51">
        <f t="shared" si="49"/>
        <v>20</v>
      </c>
      <c r="U42" s="51">
        <f t="shared" si="50"/>
        <v>19</v>
      </c>
      <c r="V42" s="51">
        <f t="shared" si="36"/>
        <v>39</v>
      </c>
      <c r="W42" s="51" t="str">
        <f t="shared" si="37"/>
        <v>ГБОУ «ГИМНАЗИЯ №1 Г. МАЛГОБЕК»</v>
      </c>
      <c r="X42" s="51">
        <f>'Рейтинговая таблица организаций'!AH42</f>
        <v>60</v>
      </c>
      <c r="Y42" s="51">
        <f>'Рейтинговая таблица организаций'!AI42</f>
        <v>80</v>
      </c>
      <c r="Z42" s="53">
        <f>'Рейтинговая таблица организаций'!AJ42</f>
        <v>98</v>
      </c>
      <c r="AA42" s="51">
        <f>'Рейтинговая таблица организаций'!AK42</f>
        <v>79.400000000000006</v>
      </c>
      <c r="AB42" s="51" t="str">
        <f t="shared" si="38"/>
        <v>65</v>
      </c>
      <c r="AC42" s="51">
        <f t="shared" si="51"/>
        <v>65</v>
      </c>
      <c r="AD42" s="51">
        <f t="shared" si="52"/>
        <v>1</v>
      </c>
      <c r="AE42" s="51">
        <f t="shared" si="39"/>
        <v>39</v>
      </c>
      <c r="AF42" s="51" t="str">
        <f t="shared" si="40"/>
        <v>ГБОУ «ГИМНАЗИЯ №1 Г. МАЛГОБЕК»</v>
      </c>
      <c r="AG42" s="51">
        <f>'Рейтинговая таблица организаций'!AR42</f>
        <v>100</v>
      </c>
      <c r="AH42" s="51">
        <f>'Рейтинговая таблица организаций'!AS42</f>
        <v>100</v>
      </c>
      <c r="AI42" s="51">
        <f>'Рейтинговая таблица организаций'!AT42</f>
        <v>100</v>
      </c>
      <c r="AJ42" s="51">
        <f>'Рейтинговая таблица организаций'!AU42</f>
        <v>100</v>
      </c>
      <c r="AK42" s="51" t="str">
        <f t="shared" si="41"/>
        <v>1-13</v>
      </c>
      <c r="AL42" s="51">
        <f t="shared" si="53"/>
        <v>1</v>
      </c>
      <c r="AM42" s="51">
        <f t="shared" si="54"/>
        <v>13</v>
      </c>
      <c r="AN42" s="51">
        <f>'бланки '!D44</f>
        <v>39</v>
      </c>
      <c r="AO42" s="51" t="str">
        <f t="shared" si="42"/>
        <v>ГБОУ «ГИМНАЗИЯ №1 Г. МАЛГОБЕК»</v>
      </c>
      <c r="AP42" s="51">
        <f>'Рейтинговая таблица организаций'!BB42</f>
        <v>99</v>
      </c>
      <c r="AQ42" s="51">
        <f>'Рейтинговая таблица организаций'!BC42</f>
        <v>99</v>
      </c>
      <c r="AR42" s="51">
        <f>'Рейтинговая таблица организаций'!BD42</f>
        <v>100</v>
      </c>
      <c r="AS42" s="51">
        <f>'Рейтинговая таблица организаций'!BE42</f>
        <v>99.5</v>
      </c>
      <c r="AT42" s="51" t="str">
        <f t="shared" si="43"/>
        <v>20-25</v>
      </c>
      <c r="AU42" s="51">
        <f t="shared" si="55"/>
        <v>20</v>
      </c>
      <c r="AV42" s="51">
        <f t="shared" si="56"/>
        <v>6</v>
      </c>
      <c r="AW42" s="54" t="str">
        <f t="shared" si="44"/>
        <v>г.Малгобек и Малгобекский район</v>
      </c>
      <c r="AX42" s="51">
        <f t="shared" si="45"/>
        <v>39</v>
      </c>
      <c r="AY42" s="51" t="str">
        <f t="shared" si="46"/>
        <v>ГБОУ «ГИМНАЗИЯ №1 Г. МАЛГОБЕК»</v>
      </c>
      <c r="AZ42" s="51">
        <f>'Рейтинговая таблица организаций'!BF42</f>
        <v>95.12</v>
      </c>
      <c r="BA42" s="51" t="str">
        <f t="shared" si="29"/>
        <v>54-55</v>
      </c>
      <c r="BB42" s="51">
        <f t="shared" si="57"/>
        <v>54</v>
      </c>
      <c r="BC42" s="51">
        <f t="shared" si="58"/>
        <v>2</v>
      </c>
    </row>
    <row r="43" spans="1:55" x14ac:dyDescent="0.25">
      <c r="A43" s="51">
        <f>'бланки '!D45</f>
        <v>40</v>
      </c>
      <c r="B43" s="52" t="str">
        <f>'Рейтинговая таблица организаций'!B43</f>
        <v>ГБОУ «СОШ №1 Г. МАЛГОБЕК»</v>
      </c>
      <c r="C43" s="52" t="str">
        <f>'бланки '!A45</f>
        <v>г.Малгобек и Малгобекский район</v>
      </c>
      <c r="D43" s="51">
        <f>'Рейтинговая таблица организаций'!C43</f>
        <v>116</v>
      </c>
      <c r="E43" s="51">
        <f t="shared" si="30"/>
        <v>40</v>
      </c>
      <c r="F43" s="51" t="str">
        <f t="shared" si="31"/>
        <v>ГБОУ «СОШ №1 Г. МАЛГОБЕК»</v>
      </c>
      <c r="G43" s="51">
        <f>'Рейтинговая таблица организаций'!Q43</f>
        <v>100</v>
      </c>
      <c r="H43" s="51">
        <f>'Рейтинговая таблица организаций'!R43</f>
        <v>100</v>
      </c>
      <c r="I43" s="51">
        <f>'Рейтинговая таблица организаций'!S43</f>
        <v>98</v>
      </c>
      <c r="J43" s="51">
        <f>'Рейтинговая таблица организаций'!T43</f>
        <v>99.2</v>
      </c>
      <c r="K43" s="51" t="str">
        <f t="shared" si="32"/>
        <v>35-62</v>
      </c>
      <c r="L43" s="51">
        <f t="shared" si="47"/>
        <v>35</v>
      </c>
      <c r="M43" s="51">
        <f t="shared" si="48"/>
        <v>28</v>
      </c>
      <c r="N43" s="51">
        <f t="shared" si="33"/>
        <v>40</v>
      </c>
      <c r="O43" s="51" t="str">
        <f t="shared" si="34"/>
        <v>ГБОУ «СОШ №1 Г. МАЛГОБЕК»</v>
      </c>
      <c r="P43" s="51">
        <f>'Рейтинговая таблица организаций'!Z43</f>
        <v>100</v>
      </c>
      <c r="Q43" s="51">
        <f>'Рейтинговая таблица организаций'!AB43</f>
        <v>98</v>
      </c>
      <c r="R43" s="51">
        <f>'Рейтинговая таблица организаций'!AC43</f>
        <v>99</v>
      </c>
      <c r="S43" s="51" t="str">
        <f t="shared" si="35"/>
        <v>39-48</v>
      </c>
      <c r="T43" s="51">
        <f t="shared" si="49"/>
        <v>39</v>
      </c>
      <c r="U43" s="51">
        <f t="shared" si="50"/>
        <v>10</v>
      </c>
      <c r="V43" s="51">
        <f t="shared" si="36"/>
        <v>40</v>
      </c>
      <c r="W43" s="51" t="str">
        <f t="shared" si="37"/>
        <v>ГБОУ «СОШ №1 Г. МАЛГОБЕК»</v>
      </c>
      <c r="X43" s="51">
        <f>'Рейтинговая таблица организаций'!AH43</f>
        <v>60</v>
      </c>
      <c r="Y43" s="51">
        <f>'Рейтинговая таблица организаций'!AI43</f>
        <v>60</v>
      </c>
      <c r="Z43" s="53">
        <f>'Рейтинговая таблица организаций'!AJ43</f>
        <v>98</v>
      </c>
      <c r="AA43" s="51">
        <f>'Рейтинговая таблица организаций'!AK43</f>
        <v>71.400000000000006</v>
      </c>
      <c r="AB43" s="51" t="str">
        <f t="shared" si="38"/>
        <v>81-82</v>
      </c>
      <c r="AC43" s="51">
        <f t="shared" si="51"/>
        <v>81</v>
      </c>
      <c r="AD43" s="51">
        <f t="shared" si="52"/>
        <v>2</v>
      </c>
      <c r="AE43" s="51">
        <f t="shared" si="39"/>
        <v>40</v>
      </c>
      <c r="AF43" s="51" t="str">
        <f t="shared" si="40"/>
        <v>ГБОУ «СОШ №1 Г. МАЛГОБЕК»</v>
      </c>
      <c r="AG43" s="51">
        <f>'Рейтинговая таблица организаций'!AR43</f>
        <v>100</v>
      </c>
      <c r="AH43" s="51">
        <f>'Рейтинговая таблица организаций'!AS43</f>
        <v>100</v>
      </c>
      <c r="AI43" s="51">
        <f>'Рейтинговая таблица организаций'!AT43</f>
        <v>99</v>
      </c>
      <c r="AJ43" s="51">
        <f>'Рейтинговая таблица организаций'!AU43</f>
        <v>99.8</v>
      </c>
      <c r="AK43" s="51" t="str">
        <f t="shared" si="41"/>
        <v>14-17</v>
      </c>
      <c r="AL43" s="51">
        <f t="shared" si="53"/>
        <v>14</v>
      </c>
      <c r="AM43" s="51">
        <f t="shared" si="54"/>
        <v>4</v>
      </c>
      <c r="AN43" s="51">
        <f>'бланки '!D45</f>
        <v>40</v>
      </c>
      <c r="AO43" s="51" t="str">
        <f t="shared" si="42"/>
        <v>ГБОУ «СОШ №1 Г. МАЛГОБЕК»</v>
      </c>
      <c r="AP43" s="51">
        <f>'Рейтинговая таблица организаций'!BB43</f>
        <v>99</v>
      </c>
      <c r="AQ43" s="51">
        <f>'Рейтинговая таблица организаций'!BC43</f>
        <v>99</v>
      </c>
      <c r="AR43" s="51">
        <f>'Рейтинговая таблица организаций'!BD43</f>
        <v>100</v>
      </c>
      <c r="AS43" s="51">
        <f>'Рейтинговая таблица организаций'!BE43</f>
        <v>99.5</v>
      </c>
      <c r="AT43" s="51" t="str">
        <f t="shared" si="43"/>
        <v>20-25</v>
      </c>
      <c r="AU43" s="51">
        <f t="shared" si="55"/>
        <v>20</v>
      </c>
      <c r="AV43" s="51">
        <f t="shared" si="56"/>
        <v>6</v>
      </c>
      <c r="AW43" s="54" t="str">
        <f t="shared" si="44"/>
        <v>г.Малгобек и Малгобекский район</v>
      </c>
      <c r="AX43" s="51">
        <f t="shared" si="45"/>
        <v>40</v>
      </c>
      <c r="AY43" s="51" t="str">
        <f t="shared" si="46"/>
        <v>ГБОУ «СОШ №1 Г. МАЛГОБЕК»</v>
      </c>
      <c r="AZ43" s="51">
        <f>'Рейтинговая таблица организаций'!BF43</f>
        <v>93.78</v>
      </c>
      <c r="BA43" s="51" t="str">
        <f t="shared" si="29"/>
        <v>68-70</v>
      </c>
      <c r="BB43" s="51">
        <f t="shared" si="57"/>
        <v>68</v>
      </c>
      <c r="BC43" s="51">
        <f t="shared" si="58"/>
        <v>3</v>
      </c>
    </row>
    <row r="44" spans="1:55" x14ac:dyDescent="0.25">
      <c r="A44" s="51">
        <f>'бланки '!D46</f>
        <v>41</v>
      </c>
      <c r="B44" s="52" t="str">
        <f>'Рейтинговая таблица организаций'!B44</f>
        <v>ГБОУ «СОШ №6 Г.МАЛГОБЕК»</v>
      </c>
      <c r="C44" s="52" t="str">
        <f>'бланки '!A46</f>
        <v>г.Малгобек и Малгобекский район</v>
      </c>
      <c r="D44" s="51">
        <f>'Рейтинговая таблица организаций'!C44</f>
        <v>50</v>
      </c>
      <c r="E44" s="51">
        <f t="shared" si="30"/>
        <v>41</v>
      </c>
      <c r="F44" s="51" t="str">
        <f t="shared" si="31"/>
        <v>ГБОУ «СОШ №6 Г.МАЛГОБЕК»</v>
      </c>
      <c r="G44" s="51">
        <f>'Рейтинговая таблица организаций'!Q44</f>
        <v>100</v>
      </c>
      <c r="H44" s="51">
        <f>'Рейтинговая таблица организаций'!R44</f>
        <v>100</v>
      </c>
      <c r="I44" s="51">
        <f>'Рейтинговая таблица организаций'!S44</f>
        <v>100</v>
      </c>
      <c r="J44" s="51">
        <f>'Рейтинговая таблица организаций'!T44</f>
        <v>100</v>
      </c>
      <c r="K44" s="51" t="str">
        <f t="shared" si="32"/>
        <v>1-10</v>
      </c>
      <c r="L44" s="51">
        <f t="shared" si="47"/>
        <v>1</v>
      </c>
      <c r="M44" s="51">
        <f t="shared" si="48"/>
        <v>10</v>
      </c>
      <c r="N44" s="51">
        <f t="shared" si="33"/>
        <v>41</v>
      </c>
      <c r="O44" s="51" t="str">
        <f t="shared" si="34"/>
        <v>ГБОУ «СОШ №6 Г.МАЛГОБЕК»</v>
      </c>
      <c r="P44" s="51">
        <f>'Рейтинговая таблица организаций'!Z44</f>
        <v>100</v>
      </c>
      <c r="Q44" s="51">
        <f>'Рейтинговая таблица организаций'!AB44</f>
        <v>100</v>
      </c>
      <c r="R44" s="51">
        <f>'Рейтинговая таблица организаций'!AC44</f>
        <v>100</v>
      </c>
      <c r="S44" s="51" t="str">
        <f t="shared" si="35"/>
        <v>1-19</v>
      </c>
      <c r="T44" s="51">
        <f t="shared" si="49"/>
        <v>1</v>
      </c>
      <c r="U44" s="51">
        <f t="shared" si="50"/>
        <v>19</v>
      </c>
      <c r="V44" s="51">
        <f t="shared" si="36"/>
        <v>41</v>
      </c>
      <c r="W44" s="51" t="str">
        <f t="shared" si="37"/>
        <v>ГБОУ «СОШ №6 Г.МАЛГОБЕК»</v>
      </c>
      <c r="X44" s="51">
        <f>'Рейтинговая таблица организаций'!AH44</f>
        <v>60</v>
      </c>
      <c r="Y44" s="51">
        <f>'Рейтинговая таблица организаций'!AI44</f>
        <v>80</v>
      </c>
      <c r="Z44" s="53">
        <f>'Рейтинговая таблица организаций'!AJ44</f>
        <v>100</v>
      </c>
      <c r="AA44" s="51">
        <f>'Рейтинговая таблица организаций'!AK44</f>
        <v>80</v>
      </c>
      <c r="AB44" s="51" t="str">
        <f t="shared" si="38"/>
        <v>61</v>
      </c>
      <c r="AC44" s="51">
        <f t="shared" si="51"/>
        <v>61</v>
      </c>
      <c r="AD44" s="51">
        <f t="shared" si="52"/>
        <v>1</v>
      </c>
      <c r="AE44" s="51">
        <f t="shared" si="39"/>
        <v>41</v>
      </c>
      <c r="AF44" s="51" t="str">
        <f t="shared" si="40"/>
        <v>ГБОУ «СОШ №6 Г.МАЛГОБЕК»</v>
      </c>
      <c r="AG44" s="51">
        <f>'Рейтинговая таблица организаций'!AR44</f>
        <v>100</v>
      </c>
      <c r="AH44" s="51">
        <f>'Рейтинговая таблица организаций'!AS44</f>
        <v>100</v>
      </c>
      <c r="AI44" s="51">
        <f>'Рейтинговая таблица организаций'!AT44</f>
        <v>100</v>
      </c>
      <c r="AJ44" s="51">
        <f>'Рейтинговая таблица организаций'!AU44</f>
        <v>100</v>
      </c>
      <c r="AK44" s="51" t="str">
        <f t="shared" si="41"/>
        <v>1-13</v>
      </c>
      <c r="AL44" s="51">
        <f t="shared" si="53"/>
        <v>1</v>
      </c>
      <c r="AM44" s="51">
        <f t="shared" si="54"/>
        <v>13</v>
      </c>
      <c r="AN44" s="51">
        <f>'бланки '!D46</f>
        <v>41</v>
      </c>
      <c r="AO44" s="51" t="str">
        <f t="shared" si="42"/>
        <v>ГБОУ «СОШ №6 Г.МАЛГОБЕК»</v>
      </c>
      <c r="AP44" s="51">
        <f>'Рейтинговая таблица организаций'!BB44</f>
        <v>100</v>
      </c>
      <c r="AQ44" s="51">
        <f>'Рейтинговая таблица организаций'!BC44</f>
        <v>100</v>
      </c>
      <c r="AR44" s="51">
        <f>'Рейтинговая таблица организаций'!BD44</f>
        <v>100</v>
      </c>
      <c r="AS44" s="51">
        <f>'Рейтинговая таблица организаций'!BE44</f>
        <v>100</v>
      </c>
      <c r="AT44" s="51" t="str">
        <f t="shared" si="43"/>
        <v>1-10</v>
      </c>
      <c r="AU44" s="51">
        <f t="shared" si="55"/>
        <v>1</v>
      </c>
      <c r="AV44" s="51">
        <f t="shared" si="56"/>
        <v>10</v>
      </c>
      <c r="AW44" s="54" t="str">
        <f t="shared" si="44"/>
        <v>г.Малгобек и Малгобекский район</v>
      </c>
      <c r="AX44" s="51">
        <f t="shared" si="45"/>
        <v>41</v>
      </c>
      <c r="AY44" s="51" t="str">
        <f t="shared" si="46"/>
        <v>ГБОУ «СОШ №6 Г.МАЛГОБЕК»</v>
      </c>
      <c r="AZ44" s="51">
        <f>'Рейтинговая таблица организаций'!BF44</f>
        <v>96</v>
      </c>
      <c r="BA44" s="51" t="str">
        <f t="shared" si="29"/>
        <v>45-46</v>
      </c>
      <c r="BB44" s="51">
        <f t="shared" si="57"/>
        <v>45</v>
      </c>
      <c r="BC44" s="51">
        <f t="shared" si="58"/>
        <v>2</v>
      </c>
    </row>
    <row r="45" spans="1:55" x14ac:dyDescent="0.25">
      <c r="A45" s="51">
        <f>'бланки '!D47</f>
        <v>42</v>
      </c>
      <c r="B45" s="52" t="str">
        <f>'Рейтинговая таблица организаций'!B45</f>
        <v>ГБОУ «СОШ №9 Г.МАЛГОБЕК»</v>
      </c>
      <c r="C45" s="52" t="str">
        <f>'бланки '!A47</f>
        <v>г.Малгобек и Малгобекский район</v>
      </c>
      <c r="D45" s="51">
        <f>'Рейтинговая таблица организаций'!C45</f>
        <v>11</v>
      </c>
      <c r="E45" s="51">
        <f t="shared" si="30"/>
        <v>42</v>
      </c>
      <c r="F45" s="51" t="str">
        <f t="shared" si="31"/>
        <v>ГБОУ «СОШ №9 Г.МАЛГОБЕК»</v>
      </c>
      <c r="G45" s="51">
        <f>'Рейтинговая таблица организаций'!Q45</f>
        <v>100</v>
      </c>
      <c r="H45" s="51">
        <f>'Рейтинговая таблица организаций'!R45</f>
        <v>100</v>
      </c>
      <c r="I45" s="51">
        <f>'Рейтинговая таблица организаций'!S45</f>
        <v>90</v>
      </c>
      <c r="J45" s="51">
        <f>'Рейтинговая таблица организаций'!T45</f>
        <v>96</v>
      </c>
      <c r="K45" s="51" t="str">
        <f t="shared" si="32"/>
        <v>100</v>
      </c>
      <c r="L45" s="51">
        <f t="shared" si="47"/>
        <v>100</v>
      </c>
      <c r="M45" s="51">
        <f t="shared" si="48"/>
        <v>1</v>
      </c>
      <c r="N45" s="51">
        <f t="shared" si="33"/>
        <v>42</v>
      </c>
      <c r="O45" s="51" t="str">
        <f t="shared" si="34"/>
        <v>ГБОУ «СОШ №9 Г.МАЛГОБЕК»</v>
      </c>
      <c r="P45" s="51">
        <f>'Рейтинговая таблица организаций'!Z45</f>
        <v>100</v>
      </c>
      <c r="Q45" s="51">
        <f>'Рейтинговая таблица организаций'!AB45</f>
        <v>100</v>
      </c>
      <c r="R45" s="51">
        <f>'Рейтинговая таблица организаций'!AC45</f>
        <v>100</v>
      </c>
      <c r="S45" s="51" t="str">
        <f t="shared" si="35"/>
        <v>1-19</v>
      </c>
      <c r="T45" s="51">
        <f t="shared" si="49"/>
        <v>1</v>
      </c>
      <c r="U45" s="51">
        <f t="shared" si="50"/>
        <v>19</v>
      </c>
      <c r="V45" s="51">
        <f t="shared" si="36"/>
        <v>42</v>
      </c>
      <c r="W45" s="51" t="str">
        <f t="shared" si="37"/>
        <v>ГБОУ «СОШ №9 Г.МАЛГОБЕК»</v>
      </c>
      <c r="X45" s="51">
        <f>'Рейтинговая таблица организаций'!AH45</f>
        <v>60</v>
      </c>
      <c r="Y45" s="51">
        <f>'Рейтинговая таблица организаций'!AI45</f>
        <v>100</v>
      </c>
      <c r="Z45" s="53">
        <f>'Рейтинговая таблица организаций'!AJ45</f>
        <v>100</v>
      </c>
      <c r="AA45" s="51">
        <f>'Рейтинговая таблица организаций'!AK45</f>
        <v>88</v>
      </c>
      <c r="AB45" s="51" t="str">
        <f t="shared" si="38"/>
        <v>31-39</v>
      </c>
      <c r="AC45" s="51">
        <f t="shared" si="51"/>
        <v>31</v>
      </c>
      <c r="AD45" s="51">
        <f t="shared" si="52"/>
        <v>9</v>
      </c>
      <c r="AE45" s="51">
        <f t="shared" si="39"/>
        <v>42</v>
      </c>
      <c r="AF45" s="51" t="str">
        <f t="shared" si="40"/>
        <v>ГБОУ «СОШ №9 Г.МАЛГОБЕК»</v>
      </c>
      <c r="AG45" s="51">
        <f>'Рейтинговая таблица организаций'!AR45</f>
        <v>100</v>
      </c>
      <c r="AH45" s="51">
        <f>'Рейтинговая таблица организаций'!AS45</f>
        <v>100</v>
      </c>
      <c r="AI45" s="51">
        <f>'Рейтинговая таблица организаций'!AT45</f>
        <v>100</v>
      </c>
      <c r="AJ45" s="51">
        <f>'Рейтинговая таблица организаций'!AU45</f>
        <v>100</v>
      </c>
      <c r="AK45" s="51" t="str">
        <f t="shared" si="41"/>
        <v>1-13</v>
      </c>
      <c r="AL45" s="51">
        <f t="shared" si="53"/>
        <v>1</v>
      </c>
      <c r="AM45" s="51">
        <f t="shared" si="54"/>
        <v>13</v>
      </c>
      <c r="AN45" s="51">
        <f>'бланки '!D47</f>
        <v>42</v>
      </c>
      <c r="AO45" s="51" t="str">
        <f t="shared" si="42"/>
        <v>ГБОУ «СОШ №9 Г.МАЛГОБЕК»</v>
      </c>
      <c r="AP45" s="51">
        <f>'Рейтинговая таблица организаций'!BB45</f>
        <v>100</v>
      </c>
      <c r="AQ45" s="51">
        <f>'Рейтинговая таблица организаций'!BC45</f>
        <v>100</v>
      </c>
      <c r="AR45" s="51">
        <f>'Рейтинговая таблица организаций'!BD45</f>
        <v>100</v>
      </c>
      <c r="AS45" s="51">
        <f>'Рейтинговая таблица организаций'!BE45</f>
        <v>100</v>
      </c>
      <c r="AT45" s="51" t="str">
        <f t="shared" si="43"/>
        <v>1-10</v>
      </c>
      <c r="AU45" s="51">
        <f t="shared" si="55"/>
        <v>1</v>
      </c>
      <c r="AV45" s="51">
        <f t="shared" si="56"/>
        <v>10</v>
      </c>
      <c r="AW45" s="54" t="str">
        <f t="shared" si="44"/>
        <v>г.Малгобек и Малгобекский район</v>
      </c>
      <c r="AX45" s="51">
        <f t="shared" si="45"/>
        <v>42</v>
      </c>
      <c r="AY45" s="51" t="str">
        <f t="shared" si="46"/>
        <v>ГБОУ «СОШ №9 Г.МАЛГОБЕК»</v>
      </c>
      <c r="AZ45" s="51">
        <f>'Рейтинговая таблица организаций'!BF45</f>
        <v>96.8</v>
      </c>
      <c r="BA45" s="51" t="str">
        <f t="shared" si="29"/>
        <v>27-29</v>
      </c>
      <c r="BB45" s="51">
        <f t="shared" si="57"/>
        <v>27</v>
      </c>
      <c r="BC45" s="51">
        <f t="shared" si="58"/>
        <v>3</v>
      </c>
    </row>
    <row r="46" spans="1:55" x14ac:dyDescent="0.25">
      <c r="A46" s="51">
        <f>'бланки '!D48</f>
        <v>43</v>
      </c>
      <c r="B46" s="52" t="str">
        <f>'Рейтинговая таблица организаций'!B46</f>
        <v>ГБОУ «СОШ №13 Г. МАЛГОБЕК»</v>
      </c>
      <c r="C46" s="52" t="str">
        <f>'бланки '!A48</f>
        <v>г.Малгобек и Малгобекский район</v>
      </c>
      <c r="D46" s="51">
        <f>'Рейтинговая таблица организаций'!C46</f>
        <v>39</v>
      </c>
      <c r="E46" s="51">
        <f t="shared" si="30"/>
        <v>43</v>
      </c>
      <c r="F46" s="51" t="str">
        <f t="shared" si="31"/>
        <v>ГБОУ «СОШ №13 Г. МАЛГОБЕК»</v>
      </c>
      <c r="G46" s="51">
        <f>'Рейтинговая таблица организаций'!Q46</f>
        <v>100</v>
      </c>
      <c r="H46" s="51">
        <f>'Рейтинговая таблица организаций'!R46</f>
        <v>100</v>
      </c>
      <c r="I46" s="51">
        <f>'Рейтинговая таблица организаций'!S46</f>
        <v>100</v>
      </c>
      <c r="J46" s="51">
        <f>'Рейтинговая таблица организаций'!T46</f>
        <v>100</v>
      </c>
      <c r="K46" s="51" t="str">
        <f t="shared" si="32"/>
        <v>1-10</v>
      </c>
      <c r="L46" s="51">
        <f t="shared" si="47"/>
        <v>1</v>
      </c>
      <c r="M46" s="51">
        <f t="shared" si="48"/>
        <v>10</v>
      </c>
      <c r="N46" s="51">
        <f t="shared" si="33"/>
        <v>43</v>
      </c>
      <c r="O46" s="51" t="str">
        <f t="shared" si="34"/>
        <v>ГБОУ «СОШ №13 Г. МАЛГОБЕК»</v>
      </c>
      <c r="P46" s="51">
        <f>'Рейтинговая таблица организаций'!Z46</f>
        <v>100</v>
      </c>
      <c r="Q46" s="51">
        <f>'Рейтинговая таблица организаций'!AB46</f>
        <v>100</v>
      </c>
      <c r="R46" s="51">
        <f>'Рейтинговая таблица организаций'!AC46</f>
        <v>100</v>
      </c>
      <c r="S46" s="51" t="str">
        <f t="shared" si="35"/>
        <v>1-19</v>
      </c>
      <c r="T46" s="51">
        <f t="shared" si="49"/>
        <v>1</v>
      </c>
      <c r="U46" s="51">
        <f t="shared" si="50"/>
        <v>19</v>
      </c>
      <c r="V46" s="51">
        <f t="shared" si="36"/>
        <v>43</v>
      </c>
      <c r="W46" s="51" t="str">
        <f t="shared" si="37"/>
        <v>ГБОУ «СОШ №13 Г. МАЛГОБЕК»</v>
      </c>
      <c r="X46" s="51">
        <f>'Рейтинговая таблица организаций'!AH46</f>
        <v>60</v>
      </c>
      <c r="Y46" s="51">
        <f>'Рейтинговая таблица организаций'!AI46</f>
        <v>60</v>
      </c>
      <c r="Z46" s="53">
        <f>'Рейтинговая таблица организаций'!AJ46</f>
        <v>89</v>
      </c>
      <c r="AA46" s="51">
        <f>'Рейтинговая таблица организаций'!AK46</f>
        <v>68.7</v>
      </c>
      <c r="AB46" s="51" t="str">
        <f t="shared" si="38"/>
        <v>87</v>
      </c>
      <c r="AC46" s="51">
        <f t="shared" si="51"/>
        <v>87</v>
      </c>
      <c r="AD46" s="51">
        <f t="shared" si="52"/>
        <v>1</v>
      </c>
      <c r="AE46" s="51">
        <f t="shared" si="39"/>
        <v>43</v>
      </c>
      <c r="AF46" s="51" t="str">
        <f t="shared" si="40"/>
        <v>ГБОУ «СОШ №13 Г. МАЛГОБЕК»</v>
      </c>
      <c r="AG46" s="51">
        <f>'Рейтинговая таблица организаций'!AR46</f>
        <v>100</v>
      </c>
      <c r="AH46" s="51">
        <f>'Рейтинговая таблица организаций'!AS46</f>
        <v>100</v>
      </c>
      <c r="AI46" s="51">
        <f>'Рейтинговая таблица организаций'!AT46</f>
        <v>100</v>
      </c>
      <c r="AJ46" s="51">
        <f>'Рейтинговая таблица организаций'!AU46</f>
        <v>100</v>
      </c>
      <c r="AK46" s="51" t="str">
        <f t="shared" si="41"/>
        <v>1-13</v>
      </c>
      <c r="AL46" s="51">
        <f t="shared" si="53"/>
        <v>1</v>
      </c>
      <c r="AM46" s="51">
        <f t="shared" si="54"/>
        <v>13</v>
      </c>
      <c r="AN46" s="51">
        <f>'бланки '!D48</f>
        <v>43</v>
      </c>
      <c r="AO46" s="51" t="str">
        <f t="shared" si="42"/>
        <v>ГБОУ «СОШ №13 Г. МАЛГОБЕК»</v>
      </c>
      <c r="AP46" s="51">
        <f>'Рейтинговая таблица организаций'!BB46</f>
        <v>100</v>
      </c>
      <c r="AQ46" s="51">
        <f>'Рейтинговая таблица организаций'!BC46</f>
        <v>100</v>
      </c>
      <c r="AR46" s="51">
        <f>'Рейтинговая таблица организаций'!BD46</f>
        <v>100</v>
      </c>
      <c r="AS46" s="51">
        <f>'Рейтинговая таблица организаций'!BE46</f>
        <v>100</v>
      </c>
      <c r="AT46" s="51" t="str">
        <f t="shared" si="43"/>
        <v>1-10</v>
      </c>
      <c r="AU46" s="51">
        <f t="shared" si="55"/>
        <v>1</v>
      </c>
      <c r="AV46" s="51">
        <f t="shared" si="56"/>
        <v>10</v>
      </c>
      <c r="AW46" s="54" t="str">
        <f t="shared" si="44"/>
        <v>г.Малгобек и Малгобекский район</v>
      </c>
      <c r="AX46" s="51">
        <f t="shared" si="45"/>
        <v>43</v>
      </c>
      <c r="AY46" s="51" t="str">
        <f t="shared" si="46"/>
        <v>ГБОУ «СОШ №13 Г. МАЛГОБЕК»</v>
      </c>
      <c r="AZ46" s="51">
        <f>'Рейтинговая таблица организаций'!BF46</f>
        <v>93.74</v>
      </c>
      <c r="BA46" s="51" t="str">
        <f t="shared" si="29"/>
        <v>71</v>
      </c>
      <c r="BB46" s="51">
        <f t="shared" si="57"/>
        <v>71</v>
      </c>
      <c r="BC46" s="51">
        <f t="shared" si="58"/>
        <v>1</v>
      </c>
    </row>
    <row r="47" spans="1:55" x14ac:dyDescent="0.25">
      <c r="A47" s="51">
        <f>'бланки '!D49</f>
        <v>44</v>
      </c>
      <c r="B47" s="52" t="str">
        <f>'Рейтинговая таблица организаций'!B47</f>
        <v>ГБОУ «СОШ №16 Г. МАЛГОБЕК»</v>
      </c>
      <c r="C47" s="52" t="str">
        <f>'бланки '!A49</f>
        <v>г.Малгобек и Малгобекский район</v>
      </c>
      <c r="D47" s="51">
        <f>'Рейтинговая таблица организаций'!C47</f>
        <v>439</v>
      </c>
      <c r="E47" s="51">
        <f t="shared" si="30"/>
        <v>44</v>
      </c>
      <c r="F47" s="51" t="str">
        <f t="shared" si="31"/>
        <v>ГБОУ «СОШ №16 Г. МАЛГОБЕК»</v>
      </c>
      <c r="G47" s="51">
        <f>'Рейтинговая таблица организаций'!Q47</f>
        <v>100</v>
      </c>
      <c r="H47" s="51">
        <f>'Рейтинговая таблица организаций'!R47</f>
        <v>100</v>
      </c>
      <c r="I47" s="51">
        <f>'Рейтинговая таблица организаций'!S47</f>
        <v>97</v>
      </c>
      <c r="J47" s="51">
        <f>'Рейтинговая таблица организаций'!T47</f>
        <v>98.8</v>
      </c>
      <c r="K47" s="51" t="str">
        <f t="shared" si="32"/>
        <v>63-70</v>
      </c>
      <c r="L47" s="51">
        <f t="shared" si="47"/>
        <v>63</v>
      </c>
      <c r="M47" s="51">
        <f t="shared" si="48"/>
        <v>8</v>
      </c>
      <c r="N47" s="51">
        <f t="shared" si="33"/>
        <v>44</v>
      </c>
      <c r="O47" s="51" t="str">
        <f t="shared" si="34"/>
        <v>ГБОУ «СОШ №16 Г. МАЛГОБЕК»</v>
      </c>
      <c r="P47" s="51">
        <f>'Рейтинговая таблица организаций'!Z47</f>
        <v>100</v>
      </c>
      <c r="Q47" s="51">
        <f>'Рейтинговая таблица организаций'!AB47</f>
        <v>96</v>
      </c>
      <c r="R47" s="51">
        <f>'Рейтинговая таблица организаций'!AC47</f>
        <v>98</v>
      </c>
      <c r="S47" s="51" t="str">
        <f t="shared" si="35"/>
        <v>57-62</v>
      </c>
      <c r="T47" s="51">
        <f t="shared" si="49"/>
        <v>57</v>
      </c>
      <c r="U47" s="51">
        <f t="shared" si="50"/>
        <v>6</v>
      </c>
      <c r="V47" s="51">
        <f t="shared" si="36"/>
        <v>44</v>
      </c>
      <c r="W47" s="51" t="str">
        <f t="shared" si="37"/>
        <v>ГБОУ «СОШ №16 Г. МАЛГОБЕК»</v>
      </c>
      <c r="X47" s="51">
        <f>'Рейтинговая таблица организаций'!AH47</f>
        <v>40</v>
      </c>
      <c r="Y47" s="51">
        <f>'Рейтинговая таблица организаций'!AI47</f>
        <v>60</v>
      </c>
      <c r="Z47" s="53">
        <f>'Рейтинговая таблица организаций'!AJ47</f>
        <v>99</v>
      </c>
      <c r="AA47" s="51">
        <f>'Рейтинговая таблица организаций'!AK47</f>
        <v>65.7</v>
      </c>
      <c r="AB47" s="51" t="str">
        <f t="shared" si="38"/>
        <v>89</v>
      </c>
      <c r="AC47" s="51">
        <f t="shared" si="51"/>
        <v>89</v>
      </c>
      <c r="AD47" s="51">
        <f t="shared" si="52"/>
        <v>1</v>
      </c>
      <c r="AE47" s="51">
        <f t="shared" si="39"/>
        <v>44</v>
      </c>
      <c r="AF47" s="51" t="str">
        <f t="shared" si="40"/>
        <v>ГБОУ «СОШ №16 Г. МАЛГОБЕК»</v>
      </c>
      <c r="AG47" s="51">
        <f>'Рейтинговая таблица организаций'!AR47</f>
        <v>96</v>
      </c>
      <c r="AH47" s="51">
        <f>'Рейтинговая таблица организаций'!AS47</f>
        <v>97</v>
      </c>
      <c r="AI47" s="51">
        <f>'Рейтинговая таблица организаций'!AT47</f>
        <v>99</v>
      </c>
      <c r="AJ47" s="51">
        <f>'Рейтинговая таблица организаций'!AU47</f>
        <v>97</v>
      </c>
      <c r="AK47" s="51" t="str">
        <f t="shared" si="41"/>
        <v>77-78</v>
      </c>
      <c r="AL47" s="51">
        <f t="shared" si="53"/>
        <v>77</v>
      </c>
      <c r="AM47" s="51">
        <f t="shared" si="54"/>
        <v>2</v>
      </c>
      <c r="AN47" s="51">
        <f>'бланки '!D49</f>
        <v>44</v>
      </c>
      <c r="AO47" s="51" t="str">
        <f t="shared" si="42"/>
        <v>ГБОУ «СОШ №16 Г. МАЛГОБЕК»</v>
      </c>
      <c r="AP47" s="51">
        <f>'Рейтинговая таблица организаций'!BB47</f>
        <v>103</v>
      </c>
      <c r="AQ47" s="51">
        <f>'Рейтинговая таблица организаций'!BC47</f>
        <v>96</v>
      </c>
      <c r="AR47" s="51">
        <f>'Рейтинговая таблица организаций'!BD47</f>
        <v>96</v>
      </c>
      <c r="AS47" s="51">
        <f>'Рейтинговая таблица организаций'!BE47</f>
        <v>98.1</v>
      </c>
      <c r="AT47" s="51" t="str">
        <f t="shared" si="43"/>
        <v>51</v>
      </c>
      <c r="AU47" s="51">
        <f t="shared" si="55"/>
        <v>51</v>
      </c>
      <c r="AV47" s="51">
        <f t="shared" si="56"/>
        <v>1</v>
      </c>
      <c r="AW47" s="54" t="str">
        <f t="shared" si="44"/>
        <v>г.Малгобек и Малгобекский район</v>
      </c>
      <c r="AX47" s="51">
        <f t="shared" si="45"/>
        <v>44</v>
      </c>
      <c r="AY47" s="51" t="str">
        <f t="shared" si="46"/>
        <v>ГБОУ «СОШ №16 Г. МАЛГОБЕК»</v>
      </c>
      <c r="AZ47" s="51">
        <f>'Рейтинговая таблица организаций'!BF47</f>
        <v>91.52000000000001</v>
      </c>
      <c r="BA47" s="51" t="str">
        <f t="shared" si="29"/>
        <v>91</v>
      </c>
      <c r="BB47" s="51">
        <f t="shared" si="57"/>
        <v>91</v>
      </c>
      <c r="BC47" s="51">
        <f t="shared" si="58"/>
        <v>1</v>
      </c>
    </row>
    <row r="48" spans="1:55" x14ac:dyDescent="0.25">
      <c r="A48" s="51">
        <f>'бланки '!D50</f>
        <v>45</v>
      </c>
      <c r="B48" s="52" t="str">
        <f>'Рейтинговая таблица организаций'!B48</f>
        <v>ГБОУ «СОШ №20 Г. МАЛГОБЕК»</v>
      </c>
      <c r="C48" s="52" t="str">
        <f>'бланки '!A50</f>
        <v>г.Малгобек и Малгобекский район</v>
      </c>
      <c r="D48" s="51">
        <f>'Рейтинговая таблица организаций'!C48</f>
        <v>486</v>
      </c>
      <c r="E48" s="51">
        <f t="shared" si="30"/>
        <v>45</v>
      </c>
      <c r="F48" s="51" t="str">
        <f t="shared" si="31"/>
        <v>ГБОУ «СОШ №20 Г. МАЛГОБЕК»</v>
      </c>
      <c r="G48" s="51">
        <f>'Рейтинговая таблица организаций'!Q48</f>
        <v>100</v>
      </c>
      <c r="H48" s="51">
        <f>'Рейтинговая таблица организаций'!R48</f>
        <v>100</v>
      </c>
      <c r="I48" s="51">
        <f>'Рейтинговая таблица организаций'!S48</f>
        <v>99</v>
      </c>
      <c r="J48" s="51">
        <f>'Рейтинговая таблица организаций'!T48</f>
        <v>99.6</v>
      </c>
      <c r="K48" s="51" t="str">
        <f t="shared" si="32"/>
        <v>11-34</v>
      </c>
      <c r="L48" s="51">
        <f t="shared" si="47"/>
        <v>11</v>
      </c>
      <c r="M48" s="51">
        <f t="shared" si="48"/>
        <v>24</v>
      </c>
      <c r="N48" s="51">
        <f t="shared" si="33"/>
        <v>45</v>
      </c>
      <c r="O48" s="51" t="str">
        <f t="shared" si="34"/>
        <v>ГБОУ «СОШ №20 Г. МАЛГОБЕК»</v>
      </c>
      <c r="P48" s="51">
        <f>'Рейтинговая таблица организаций'!Z48</f>
        <v>100</v>
      </c>
      <c r="Q48" s="51">
        <f>'Рейтинговая таблица организаций'!AB48</f>
        <v>100</v>
      </c>
      <c r="R48" s="51">
        <f>'Рейтинговая таблица организаций'!AC48</f>
        <v>100</v>
      </c>
      <c r="S48" s="51" t="str">
        <f t="shared" si="35"/>
        <v>1-19</v>
      </c>
      <c r="T48" s="51">
        <f t="shared" si="49"/>
        <v>1</v>
      </c>
      <c r="U48" s="51">
        <f t="shared" si="50"/>
        <v>19</v>
      </c>
      <c r="V48" s="51">
        <f t="shared" si="36"/>
        <v>45</v>
      </c>
      <c r="W48" s="51" t="str">
        <f t="shared" si="37"/>
        <v>ГБОУ «СОШ №20 Г. МАЛГОБЕК»</v>
      </c>
      <c r="X48" s="51">
        <f>'Рейтинговая таблица организаций'!AH48</f>
        <v>40</v>
      </c>
      <c r="Y48" s="51">
        <f>'Рейтинговая таблица организаций'!AI48</f>
        <v>60</v>
      </c>
      <c r="Z48" s="53">
        <f>'Рейтинговая таблица организаций'!AJ48</f>
        <v>92</v>
      </c>
      <c r="AA48" s="51">
        <f>'Рейтинговая таблица организаций'!AK48</f>
        <v>63.6</v>
      </c>
      <c r="AB48" s="51" t="str">
        <f t="shared" si="38"/>
        <v>95</v>
      </c>
      <c r="AC48" s="51">
        <f t="shared" si="51"/>
        <v>95</v>
      </c>
      <c r="AD48" s="51">
        <f t="shared" si="52"/>
        <v>1</v>
      </c>
      <c r="AE48" s="51">
        <f t="shared" si="39"/>
        <v>45</v>
      </c>
      <c r="AF48" s="51" t="str">
        <f t="shared" si="40"/>
        <v>ГБОУ «СОШ №20 Г. МАЛГОБЕК»</v>
      </c>
      <c r="AG48" s="51">
        <f>'Рейтинговая таблица организаций'!AR48</f>
        <v>100</v>
      </c>
      <c r="AH48" s="51">
        <f>'Рейтинговая таблица организаций'!AS48</f>
        <v>99</v>
      </c>
      <c r="AI48" s="51">
        <f>'Рейтинговая таблица организаций'!AT48</f>
        <v>100</v>
      </c>
      <c r="AJ48" s="51">
        <f>'Рейтинговая таблица организаций'!AU48</f>
        <v>99.6</v>
      </c>
      <c r="AK48" s="51" t="str">
        <f t="shared" si="41"/>
        <v>18-27</v>
      </c>
      <c r="AL48" s="51">
        <f t="shared" si="53"/>
        <v>18</v>
      </c>
      <c r="AM48" s="51">
        <f t="shared" si="54"/>
        <v>10</v>
      </c>
      <c r="AN48" s="51">
        <f>'бланки '!D50</f>
        <v>45</v>
      </c>
      <c r="AO48" s="51" t="str">
        <f t="shared" si="42"/>
        <v>ГБОУ «СОШ №20 Г. МАЛГОБЕК»</v>
      </c>
      <c r="AP48" s="51">
        <f>'Рейтинговая таблица организаций'!BB48</f>
        <v>100</v>
      </c>
      <c r="AQ48" s="51">
        <f>'Рейтинговая таблица организаций'!BC48</f>
        <v>99</v>
      </c>
      <c r="AR48" s="51">
        <f>'Рейтинговая таблица организаций'!BD48</f>
        <v>100</v>
      </c>
      <c r="AS48" s="51">
        <f>'Рейтинговая таблица организаций'!BE48</f>
        <v>99.8</v>
      </c>
      <c r="AT48" s="51" t="str">
        <f t="shared" si="43"/>
        <v>11-16</v>
      </c>
      <c r="AU48" s="51">
        <f t="shared" si="55"/>
        <v>11</v>
      </c>
      <c r="AV48" s="51">
        <f t="shared" si="56"/>
        <v>6</v>
      </c>
      <c r="AW48" s="54" t="str">
        <f t="shared" si="44"/>
        <v>г.Малгобек и Малгобекский район</v>
      </c>
      <c r="AX48" s="51">
        <f t="shared" si="45"/>
        <v>45</v>
      </c>
      <c r="AY48" s="51" t="str">
        <f t="shared" si="46"/>
        <v>ГБОУ «СОШ №20 Г. МАЛГОБЕК»</v>
      </c>
      <c r="AZ48" s="51">
        <f>'Рейтинговая таблица организаций'!BF48</f>
        <v>92.52</v>
      </c>
      <c r="BA48" s="51" t="str">
        <f t="shared" si="29"/>
        <v>85</v>
      </c>
      <c r="BB48" s="51">
        <f t="shared" si="57"/>
        <v>85</v>
      </c>
      <c r="BC48" s="51">
        <f t="shared" si="58"/>
        <v>1</v>
      </c>
    </row>
    <row r="49" spans="1:55" x14ac:dyDescent="0.25">
      <c r="A49" s="51">
        <f>'бланки '!D51</f>
        <v>46</v>
      </c>
      <c r="B49" s="52" t="str">
        <f>'Рейтинговая таблица организаций'!B49</f>
        <v>ГБОУ «СОШ№1 С.П. Верхние Ачалуки»</v>
      </c>
      <c r="C49" s="52" t="str">
        <f>'бланки '!A51</f>
        <v>г.Малгобек и Малгобекский район</v>
      </c>
      <c r="D49" s="51">
        <f>'Рейтинговая таблица организаций'!C49</f>
        <v>168</v>
      </c>
      <c r="E49" s="51">
        <f t="shared" si="30"/>
        <v>46</v>
      </c>
      <c r="F49" s="51" t="str">
        <f t="shared" si="31"/>
        <v>ГБОУ «СОШ№1 С.П. Верхние Ачалуки»</v>
      </c>
      <c r="G49" s="51">
        <f>'Рейтинговая таблица организаций'!Q49</f>
        <v>100</v>
      </c>
      <c r="H49" s="51">
        <f>'Рейтинговая таблица организаций'!R49</f>
        <v>100</v>
      </c>
      <c r="I49" s="51">
        <f>'Рейтинговая таблица организаций'!S49</f>
        <v>99</v>
      </c>
      <c r="J49" s="51">
        <f>'Рейтинговая таблица организаций'!T49</f>
        <v>99.6</v>
      </c>
      <c r="K49" s="51" t="str">
        <f t="shared" si="32"/>
        <v>11-34</v>
      </c>
      <c r="L49" s="51">
        <f t="shared" si="47"/>
        <v>11</v>
      </c>
      <c r="M49" s="51">
        <f t="shared" si="48"/>
        <v>24</v>
      </c>
      <c r="N49" s="51">
        <f t="shared" si="33"/>
        <v>46</v>
      </c>
      <c r="O49" s="51" t="str">
        <f t="shared" si="34"/>
        <v>ГБОУ «СОШ№1 С.П. Верхние Ачалуки»</v>
      </c>
      <c r="P49" s="51">
        <f>'Рейтинговая таблица организаций'!Z49</f>
        <v>100</v>
      </c>
      <c r="Q49" s="51">
        <f>'Рейтинговая таблица организаций'!AB49</f>
        <v>98</v>
      </c>
      <c r="R49" s="51">
        <f>'Рейтинговая таблица организаций'!AC49</f>
        <v>99</v>
      </c>
      <c r="S49" s="51" t="str">
        <f t="shared" si="35"/>
        <v>39-48</v>
      </c>
      <c r="T49" s="51">
        <f t="shared" si="49"/>
        <v>39</v>
      </c>
      <c r="U49" s="51">
        <f t="shared" si="50"/>
        <v>10</v>
      </c>
      <c r="V49" s="51">
        <f t="shared" si="36"/>
        <v>46</v>
      </c>
      <c r="W49" s="51" t="str">
        <f t="shared" si="37"/>
        <v>ГБОУ «СОШ№1 С.П. Верхние Ачалуки»</v>
      </c>
      <c r="X49" s="51">
        <f>'Рейтинговая таблица организаций'!AH49</f>
        <v>100</v>
      </c>
      <c r="Y49" s="51">
        <f>'Рейтинговая таблица организаций'!AI49</f>
        <v>60</v>
      </c>
      <c r="Z49" s="53">
        <f>'Рейтинговая таблица организаций'!AJ49</f>
        <v>99</v>
      </c>
      <c r="AA49" s="51">
        <f>'Рейтинговая таблица организаций'!AK49</f>
        <v>83.7</v>
      </c>
      <c r="AB49" s="51" t="str">
        <f t="shared" si="38"/>
        <v>56</v>
      </c>
      <c r="AC49" s="51">
        <f t="shared" si="51"/>
        <v>56</v>
      </c>
      <c r="AD49" s="51">
        <f t="shared" si="52"/>
        <v>1</v>
      </c>
      <c r="AE49" s="51">
        <f t="shared" si="39"/>
        <v>46</v>
      </c>
      <c r="AF49" s="51" t="str">
        <f t="shared" si="40"/>
        <v>ГБОУ «СОШ№1 С.П. Верхние Ачалуки»</v>
      </c>
      <c r="AG49" s="51">
        <f>'Рейтинговая таблица организаций'!AR49</f>
        <v>99</v>
      </c>
      <c r="AH49" s="51">
        <f>'Рейтинговая таблица организаций'!AS49</f>
        <v>99</v>
      </c>
      <c r="AI49" s="51">
        <f>'Рейтинговая таблица организаций'!AT49</f>
        <v>99</v>
      </c>
      <c r="AJ49" s="51">
        <f>'Рейтинговая таблица организаций'!AU49</f>
        <v>99</v>
      </c>
      <c r="AK49" s="51" t="str">
        <f t="shared" si="41"/>
        <v>40-47</v>
      </c>
      <c r="AL49" s="51">
        <f t="shared" si="53"/>
        <v>40</v>
      </c>
      <c r="AM49" s="51">
        <f t="shared" si="54"/>
        <v>8</v>
      </c>
      <c r="AN49" s="51">
        <f>'бланки '!D51</f>
        <v>46</v>
      </c>
      <c r="AO49" s="51" t="str">
        <f t="shared" si="42"/>
        <v>ГБОУ «СОШ№1 С.П. Верхние Ачалуки»</v>
      </c>
      <c r="AP49" s="51">
        <f>'Рейтинговая таблица организаций'!BB49</f>
        <v>98</v>
      </c>
      <c r="AQ49" s="51">
        <f>'Рейтинговая таблица организаций'!BC49</f>
        <v>99</v>
      </c>
      <c r="AR49" s="51">
        <f>'Рейтинговая таблица организаций'!BD49</f>
        <v>99</v>
      </c>
      <c r="AS49" s="51">
        <f>'Рейтинговая таблица организаций'!BE49</f>
        <v>98.7</v>
      </c>
      <c r="AT49" s="51" t="str">
        <f t="shared" si="43"/>
        <v>38-40</v>
      </c>
      <c r="AU49" s="51">
        <f t="shared" si="55"/>
        <v>38</v>
      </c>
      <c r="AV49" s="51">
        <f t="shared" si="56"/>
        <v>3</v>
      </c>
      <c r="AW49" s="54" t="str">
        <f t="shared" si="44"/>
        <v>г.Малгобек и Малгобекский район</v>
      </c>
      <c r="AX49" s="51">
        <f t="shared" si="45"/>
        <v>46</v>
      </c>
      <c r="AY49" s="51" t="str">
        <f t="shared" si="46"/>
        <v>ГБОУ «СОШ№1 С.П. Верхние Ачалуки»</v>
      </c>
      <c r="AZ49" s="51">
        <f>'Рейтинговая таблица организаций'!BF49</f>
        <v>96</v>
      </c>
      <c r="BA49" s="51" t="str">
        <f t="shared" si="29"/>
        <v>45-46</v>
      </c>
      <c r="BB49" s="51">
        <f t="shared" si="57"/>
        <v>45</v>
      </c>
      <c r="BC49" s="51">
        <f t="shared" si="58"/>
        <v>2</v>
      </c>
    </row>
    <row r="50" spans="1:55" x14ac:dyDescent="0.25">
      <c r="A50" s="51">
        <f>'бланки '!D52</f>
        <v>47</v>
      </c>
      <c r="B50" s="52" t="str">
        <f>'Рейтинговая таблица организаций'!B50</f>
        <v>ГБОУ «ШКОЛА-ИНТЕРНАТ №4 МАЛГОБЕКСКОГО РАЙОНА»</v>
      </c>
      <c r="C50" s="52" t="str">
        <f>'бланки '!A52</f>
        <v>г.Малгобек и Малгобекский район</v>
      </c>
      <c r="D50" s="51">
        <f>'Рейтинговая таблица организаций'!C50</f>
        <v>124</v>
      </c>
      <c r="E50" s="51">
        <f t="shared" si="30"/>
        <v>47</v>
      </c>
      <c r="F50" s="51" t="str">
        <f t="shared" si="31"/>
        <v>ГБОУ «ШКОЛА-ИНТЕРНАТ №4 МАЛГОБЕКСКОГО РАЙОНА»</v>
      </c>
      <c r="G50" s="51">
        <f>'Рейтинговая таблица организаций'!Q50</f>
        <v>100</v>
      </c>
      <c r="H50" s="51">
        <f>'Рейтинговая таблица организаций'!R50</f>
        <v>100</v>
      </c>
      <c r="I50" s="51">
        <f>'Рейтинговая таблица организаций'!S50</f>
        <v>98</v>
      </c>
      <c r="J50" s="51">
        <f>'Рейтинговая таблица организаций'!T50</f>
        <v>99.2</v>
      </c>
      <c r="K50" s="51" t="str">
        <f t="shared" si="32"/>
        <v>35-62</v>
      </c>
      <c r="L50" s="51">
        <f t="shared" si="47"/>
        <v>35</v>
      </c>
      <c r="M50" s="51">
        <f t="shared" si="48"/>
        <v>28</v>
      </c>
      <c r="N50" s="51">
        <f t="shared" si="33"/>
        <v>47</v>
      </c>
      <c r="O50" s="51" t="str">
        <f t="shared" si="34"/>
        <v>ГБОУ «ШКОЛА-ИНТЕРНАТ №4 МАЛГОБЕКСКОГО РАЙОНА»</v>
      </c>
      <c r="P50" s="51">
        <f>'Рейтинговая таблица организаций'!Z50</f>
        <v>100</v>
      </c>
      <c r="Q50" s="51">
        <f>'Рейтинговая таблица организаций'!AB50</f>
        <v>99</v>
      </c>
      <c r="R50" s="51">
        <f>'Рейтинговая таблица организаций'!AC50</f>
        <v>99.5</v>
      </c>
      <c r="S50" s="51" t="str">
        <f t="shared" si="35"/>
        <v>20-38</v>
      </c>
      <c r="T50" s="51">
        <f t="shared" si="49"/>
        <v>20</v>
      </c>
      <c r="U50" s="51">
        <f t="shared" si="50"/>
        <v>19</v>
      </c>
      <c r="V50" s="51">
        <f t="shared" si="36"/>
        <v>47</v>
      </c>
      <c r="W50" s="51" t="str">
        <f t="shared" si="37"/>
        <v>ГБОУ «ШКОЛА-ИНТЕРНАТ №4 МАЛГОБЕКСКОГО РАЙОНА»</v>
      </c>
      <c r="X50" s="51">
        <f>'Рейтинговая таблица организаций'!AH50</f>
        <v>100</v>
      </c>
      <c r="Y50" s="51">
        <f>'Рейтинговая таблица организаций'!AI50</f>
        <v>100</v>
      </c>
      <c r="Z50" s="53">
        <f>'Рейтинговая таблица организаций'!AJ50</f>
        <v>100</v>
      </c>
      <c r="AA50" s="51">
        <f>'Рейтинговая таблица организаций'!AK50</f>
        <v>100</v>
      </c>
      <c r="AB50" s="51" t="str">
        <f t="shared" si="38"/>
        <v>1-6</v>
      </c>
      <c r="AC50" s="51">
        <f t="shared" si="51"/>
        <v>1</v>
      </c>
      <c r="AD50" s="51">
        <f t="shared" si="52"/>
        <v>6</v>
      </c>
      <c r="AE50" s="51">
        <f t="shared" si="39"/>
        <v>47</v>
      </c>
      <c r="AF50" s="51" t="str">
        <f t="shared" si="40"/>
        <v>ГБОУ «ШКОЛА-ИНТЕРНАТ №4 МАЛГОБЕКСКОГО РАЙОНА»</v>
      </c>
      <c r="AG50" s="51">
        <f>'Рейтинговая таблица организаций'!AR50</f>
        <v>99</v>
      </c>
      <c r="AH50" s="51">
        <f>'Рейтинговая таблица организаций'!AS50</f>
        <v>99</v>
      </c>
      <c r="AI50" s="51">
        <f>'Рейтинговая таблица организаций'!AT50</f>
        <v>99</v>
      </c>
      <c r="AJ50" s="51">
        <f>'Рейтинговая таблица организаций'!AU50</f>
        <v>99</v>
      </c>
      <c r="AK50" s="51" t="str">
        <f t="shared" si="41"/>
        <v>40-47</v>
      </c>
      <c r="AL50" s="51">
        <f t="shared" si="53"/>
        <v>40</v>
      </c>
      <c r="AM50" s="51">
        <f t="shared" si="54"/>
        <v>8</v>
      </c>
      <c r="AN50" s="51">
        <f>'бланки '!D52</f>
        <v>47</v>
      </c>
      <c r="AO50" s="51" t="str">
        <f t="shared" si="42"/>
        <v>ГБОУ «ШКОЛА-ИНТЕРНАТ №4 МАЛГОБЕКСКОГО РАЙОНА»</v>
      </c>
      <c r="AP50" s="51">
        <f>'Рейтинговая таблица организаций'!BB50</f>
        <v>98</v>
      </c>
      <c r="AQ50" s="51">
        <f>'Рейтинговая таблица организаций'!BC50</f>
        <v>98</v>
      </c>
      <c r="AR50" s="51">
        <f>'Рейтинговая таблица организаций'!BD50</f>
        <v>99</v>
      </c>
      <c r="AS50" s="51">
        <f>'Рейтинговая таблица организаций'!BE50</f>
        <v>98.5</v>
      </c>
      <c r="AT50" s="51" t="str">
        <f t="shared" si="43"/>
        <v>42-43</v>
      </c>
      <c r="AU50" s="51">
        <f t="shared" si="55"/>
        <v>42</v>
      </c>
      <c r="AV50" s="51">
        <f t="shared" si="56"/>
        <v>2</v>
      </c>
      <c r="AW50" s="54" t="str">
        <f t="shared" si="44"/>
        <v>г.Малгобек и Малгобекский район</v>
      </c>
      <c r="AX50" s="51">
        <f t="shared" si="45"/>
        <v>47</v>
      </c>
      <c r="AY50" s="51" t="str">
        <f t="shared" si="46"/>
        <v>ГБОУ «ШКОЛА-ИНТЕРНАТ №4 МАЛГОБЕКСКОГО РАЙОНА»</v>
      </c>
      <c r="AZ50" s="51">
        <f>'Рейтинговая таблица организаций'!BF50</f>
        <v>99.24</v>
      </c>
      <c r="BA50" s="51" t="str">
        <f t="shared" si="29"/>
        <v>4</v>
      </c>
      <c r="BB50" s="51">
        <f t="shared" si="57"/>
        <v>4</v>
      </c>
      <c r="BC50" s="51">
        <f t="shared" si="58"/>
        <v>1</v>
      </c>
    </row>
    <row r="51" spans="1:55" x14ac:dyDescent="0.25">
      <c r="A51" s="51">
        <f>'бланки '!D53</f>
        <v>48</v>
      </c>
      <c r="B51" s="52" t="str">
        <f>'Рейтинговая таблица организаций'!B51</f>
        <v>ГБОУ «ООШ №8 С.П.САГОПШИ»</v>
      </c>
      <c r="C51" s="52" t="str">
        <f>'бланки '!A53</f>
        <v>г.Малгобек и Малгобекский район</v>
      </c>
      <c r="D51" s="51">
        <f>'Рейтинговая таблица организаций'!C51</f>
        <v>315</v>
      </c>
      <c r="E51" s="51">
        <f t="shared" si="30"/>
        <v>48</v>
      </c>
      <c r="F51" s="51" t="str">
        <f t="shared" si="31"/>
        <v>ГБОУ «ООШ №8 С.П.САГОПШИ»</v>
      </c>
      <c r="G51" s="51">
        <f>'Рейтинговая таблица организаций'!Q51</f>
        <v>100</v>
      </c>
      <c r="H51" s="51">
        <f>'Рейтинговая таблица организаций'!R51</f>
        <v>100</v>
      </c>
      <c r="I51" s="51">
        <f>'Рейтинговая таблица организаций'!S51</f>
        <v>98</v>
      </c>
      <c r="J51" s="51">
        <f>'Рейтинговая таблица организаций'!T51</f>
        <v>99.2</v>
      </c>
      <c r="K51" s="51" t="str">
        <f t="shared" si="32"/>
        <v>35-62</v>
      </c>
      <c r="L51" s="51">
        <f t="shared" si="47"/>
        <v>35</v>
      </c>
      <c r="M51" s="51">
        <f t="shared" si="48"/>
        <v>28</v>
      </c>
      <c r="N51" s="51">
        <f t="shared" si="33"/>
        <v>48</v>
      </c>
      <c r="O51" s="51" t="str">
        <f t="shared" si="34"/>
        <v>ГБОУ «ООШ №8 С.П.САГОПШИ»</v>
      </c>
      <c r="P51" s="51">
        <f>'Рейтинговая таблица организаций'!Z51</f>
        <v>100</v>
      </c>
      <c r="Q51" s="51">
        <f>'Рейтинговая таблица организаций'!AB51</f>
        <v>97</v>
      </c>
      <c r="R51" s="51">
        <f>'Рейтинговая таблица организаций'!AC51</f>
        <v>98.5</v>
      </c>
      <c r="S51" s="51" t="str">
        <f t="shared" si="35"/>
        <v>49-56</v>
      </c>
      <c r="T51" s="51">
        <f t="shared" si="49"/>
        <v>49</v>
      </c>
      <c r="U51" s="51">
        <f t="shared" si="50"/>
        <v>8</v>
      </c>
      <c r="V51" s="51">
        <f t="shared" si="36"/>
        <v>48</v>
      </c>
      <c r="W51" s="51" t="str">
        <f t="shared" si="37"/>
        <v>ГБОУ «ООШ №8 С.П.САГОПШИ»</v>
      </c>
      <c r="X51" s="51">
        <f>'Рейтинговая таблица организаций'!AH51</f>
        <v>20</v>
      </c>
      <c r="Y51" s="51">
        <f>'Рейтинговая таблица организаций'!AI51</f>
        <v>100</v>
      </c>
      <c r="Z51" s="53">
        <f>'Рейтинговая таблица организаций'!AJ51</f>
        <v>99</v>
      </c>
      <c r="AA51" s="51">
        <f>'Рейтинговая таблица организаций'!AK51</f>
        <v>75.7</v>
      </c>
      <c r="AB51" s="51" t="str">
        <f t="shared" si="38"/>
        <v>73</v>
      </c>
      <c r="AC51" s="51">
        <f t="shared" si="51"/>
        <v>73</v>
      </c>
      <c r="AD51" s="51">
        <f t="shared" si="52"/>
        <v>1</v>
      </c>
      <c r="AE51" s="51">
        <f t="shared" si="39"/>
        <v>48</v>
      </c>
      <c r="AF51" s="51" t="str">
        <f t="shared" si="40"/>
        <v>ГБОУ «ООШ №8 С.П.САГОПШИ»</v>
      </c>
      <c r="AG51" s="51">
        <f>'Рейтинговая таблица организаций'!AR51</f>
        <v>97</v>
      </c>
      <c r="AH51" s="51">
        <f>'Рейтинговая таблица организаций'!AS51</f>
        <v>99</v>
      </c>
      <c r="AI51" s="51">
        <f>'Рейтинговая таблица организаций'!AT51</f>
        <v>99</v>
      </c>
      <c r="AJ51" s="51">
        <f>'Рейтинговая таблица организаций'!AU51</f>
        <v>98.2</v>
      </c>
      <c r="AK51" s="51" t="str">
        <f t="shared" si="41"/>
        <v>60-68</v>
      </c>
      <c r="AL51" s="51">
        <f t="shared" si="53"/>
        <v>60</v>
      </c>
      <c r="AM51" s="51">
        <f t="shared" si="54"/>
        <v>9</v>
      </c>
      <c r="AN51" s="51">
        <f>'бланки '!D53</f>
        <v>48</v>
      </c>
      <c r="AO51" s="51" t="str">
        <f t="shared" si="42"/>
        <v>ГБОУ «ООШ №8 С.П.САГОПШИ»</v>
      </c>
      <c r="AP51" s="51">
        <f>'Рейтинговая таблица организаций'!BB51</f>
        <v>90</v>
      </c>
      <c r="AQ51" s="51">
        <f>'Рейтинговая таблица организаций'!BC51</f>
        <v>99</v>
      </c>
      <c r="AR51" s="51">
        <f>'Рейтинговая таблица организаций'!BD51</f>
        <v>99</v>
      </c>
      <c r="AS51" s="51">
        <f>'Рейтинговая таблица организаций'!BE51</f>
        <v>96.3</v>
      </c>
      <c r="AT51" s="51" t="str">
        <f t="shared" si="43"/>
        <v>80</v>
      </c>
      <c r="AU51" s="51">
        <f t="shared" si="55"/>
        <v>80</v>
      </c>
      <c r="AV51" s="51">
        <f t="shared" si="56"/>
        <v>1</v>
      </c>
      <c r="AW51" s="54" t="str">
        <f t="shared" si="44"/>
        <v>г.Малгобек и Малгобекский район</v>
      </c>
      <c r="AX51" s="51">
        <f t="shared" si="45"/>
        <v>48</v>
      </c>
      <c r="AY51" s="51" t="str">
        <f t="shared" si="46"/>
        <v>ГБОУ «ООШ №8 С.П.САГОПШИ»</v>
      </c>
      <c r="AZ51" s="51">
        <f>'Рейтинговая таблица организаций'!BF51</f>
        <v>93.58</v>
      </c>
      <c r="BA51" s="51" t="str">
        <f t="shared" si="29"/>
        <v>74</v>
      </c>
      <c r="BB51" s="51">
        <f t="shared" si="57"/>
        <v>74</v>
      </c>
      <c r="BC51" s="51">
        <f t="shared" si="58"/>
        <v>1</v>
      </c>
    </row>
    <row r="52" spans="1:55" x14ac:dyDescent="0.25">
      <c r="A52" s="51">
        <f>'бланки '!D54</f>
        <v>49</v>
      </c>
      <c r="B52" s="52" t="str">
        <f>'Рейтинговая таблица организаций'!B52</f>
        <v>ГБОУ «СОШ №22 С.П. ВЕРХНИЕ АЧАЛУКИ»</v>
      </c>
      <c r="C52" s="52" t="str">
        <f>'бланки '!A54</f>
        <v>г.Малгобек и Малгобекский район</v>
      </c>
      <c r="D52" s="51">
        <f>'Рейтинговая таблица организаций'!C52</f>
        <v>208</v>
      </c>
      <c r="E52" s="51">
        <f t="shared" si="30"/>
        <v>49</v>
      </c>
      <c r="F52" s="51" t="str">
        <f t="shared" si="31"/>
        <v>ГБОУ «СОШ №22 С.П. ВЕРХНИЕ АЧАЛУКИ»</v>
      </c>
      <c r="G52" s="51">
        <f>'Рейтинговая таблица организаций'!Q52</f>
        <v>100</v>
      </c>
      <c r="H52" s="51">
        <f>'Рейтинговая таблица организаций'!R52</f>
        <v>100</v>
      </c>
      <c r="I52" s="51">
        <f>'Рейтинговая таблица организаций'!S52</f>
        <v>98</v>
      </c>
      <c r="J52" s="51">
        <f>'Рейтинговая таблица организаций'!T52</f>
        <v>99.2</v>
      </c>
      <c r="K52" s="51" t="str">
        <f t="shared" si="32"/>
        <v>35-62</v>
      </c>
      <c r="L52" s="51">
        <f t="shared" si="47"/>
        <v>35</v>
      </c>
      <c r="M52" s="51">
        <f t="shared" si="48"/>
        <v>28</v>
      </c>
      <c r="N52" s="51">
        <f t="shared" si="33"/>
        <v>49</v>
      </c>
      <c r="O52" s="51" t="str">
        <f t="shared" si="34"/>
        <v>ГБОУ «СОШ №22 С.П. ВЕРХНИЕ АЧАЛУКИ»</v>
      </c>
      <c r="P52" s="51">
        <f>'Рейтинговая таблица организаций'!Z52</f>
        <v>100</v>
      </c>
      <c r="Q52" s="51">
        <f>'Рейтинговая таблица организаций'!AB52</f>
        <v>99</v>
      </c>
      <c r="R52" s="51">
        <f>'Рейтинговая таблица организаций'!AC52</f>
        <v>99.5</v>
      </c>
      <c r="S52" s="51" t="str">
        <f t="shared" si="35"/>
        <v>20-38</v>
      </c>
      <c r="T52" s="51">
        <f t="shared" si="49"/>
        <v>20</v>
      </c>
      <c r="U52" s="51">
        <f t="shared" si="50"/>
        <v>19</v>
      </c>
      <c r="V52" s="51">
        <f t="shared" si="36"/>
        <v>49</v>
      </c>
      <c r="W52" s="51" t="str">
        <f t="shared" si="37"/>
        <v>ГБОУ «СОШ №22 С.П. ВЕРХНИЕ АЧАЛУКИ»</v>
      </c>
      <c r="X52" s="51">
        <f>'Рейтинговая таблица организаций'!AH52</f>
        <v>40</v>
      </c>
      <c r="Y52" s="51">
        <f>'Рейтинговая таблица организаций'!AI52</f>
        <v>100</v>
      </c>
      <c r="Z52" s="53">
        <f>'Рейтинговая таблица организаций'!AJ52</f>
        <v>100</v>
      </c>
      <c r="AA52" s="51">
        <f>'Рейтинговая таблица организаций'!AK52</f>
        <v>82</v>
      </c>
      <c r="AB52" s="51" t="str">
        <f t="shared" si="38"/>
        <v>57-58</v>
      </c>
      <c r="AC52" s="51">
        <f t="shared" si="51"/>
        <v>57</v>
      </c>
      <c r="AD52" s="51">
        <f t="shared" si="52"/>
        <v>2</v>
      </c>
      <c r="AE52" s="51">
        <f t="shared" si="39"/>
        <v>49</v>
      </c>
      <c r="AF52" s="51" t="str">
        <f t="shared" si="40"/>
        <v>ГБОУ «СОШ №22 С.П. ВЕРХНИЕ АЧАЛУКИ»</v>
      </c>
      <c r="AG52" s="51">
        <f>'Рейтинговая таблица организаций'!AR52</f>
        <v>100</v>
      </c>
      <c r="AH52" s="51">
        <f>'Рейтинговая таблица организаций'!AS52</f>
        <v>99</v>
      </c>
      <c r="AI52" s="51">
        <f>'Рейтинговая таблица организаций'!AT52</f>
        <v>100</v>
      </c>
      <c r="AJ52" s="51">
        <f>'Рейтинговая таблица организаций'!AU52</f>
        <v>99.6</v>
      </c>
      <c r="AK52" s="51" t="str">
        <f t="shared" si="41"/>
        <v>18-27</v>
      </c>
      <c r="AL52" s="51">
        <f t="shared" si="53"/>
        <v>18</v>
      </c>
      <c r="AM52" s="51">
        <f t="shared" si="54"/>
        <v>10</v>
      </c>
      <c r="AN52" s="51">
        <f>'бланки '!D54</f>
        <v>49</v>
      </c>
      <c r="AO52" s="51" t="str">
        <f t="shared" si="42"/>
        <v>ГБОУ «СОШ №22 С.П. ВЕРХНИЕ АЧАЛУКИ»</v>
      </c>
      <c r="AP52" s="51">
        <f>'Рейтинговая таблица организаций'!BB52</f>
        <v>100</v>
      </c>
      <c r="AQ52" s="51">
        <f>'Рейтинговая таблица организаций'!BC52</f>
        <v>100</v>
      </c>
      <c r="AR52" s="51">
        <f>'Рейтинговая таблица организаций'!BD52</f>
        <v>100</v>
      </c>
      <c r="AS52" s="51">
        <f>'Рейтинговая таблица организаций'!BE52</f>
        <v>100</v>
      </c>
      <c r="AT52" s="51" t="str">
        <f t="shared" si="43"/>
        <v>1-10</v>
      </c>
      <c r="AU52" s="51">
        <f t="shared" si="55"/>
        <v>1</v>
      </c>
      <c r="AV52" s="51">
        <f t="shared" si="56"/>
        <v>10</v>
      </c>
      <c r="AW52" s="54" t="str">
        <f t="shared" si="44"/>
        <v>г.Малгобек и Малгобекский район</v>
      </c>
      <c r="AX52" s="51">
        <f t="shared" si="45"/>
        <v>49</v>
      </c>
      <c r="AY52" s="51" t="str">
        <f t="shared" si="46"/>
        <v>ГБОУ «СОШ №22 С.П. ВЕРХНИЕ АЧАЛУКИ»</v>
      </c>
      <c r="AZ52" s="51">
        <f>'Рейтинговая таблица организаций'!BF52</f>
        <v>96.059999999999988</v>
      </c>
      <c r="BA52" s="51" t="str">
        <f t="shared" si="29"/>
        <v>44</v>
      </c>
      <c r="BB52" s="51">
        <f t="shared" si="57"/>
        <v>44</v>
      </c>
      <c r="BC52" s="51">
        <f t="shared" si="58"/>
        <v>1</v>
      </c>
    </row>
    <row r="53" spans="1:55" x14ac:dyDescent="0.25">
      <c r="A53" s="51">
        <f>'бланки '!D55</f>
        <v>50</v>
      </c>
      <c r="B53" s="52" t="str">
        <f>'Рейтинговая таблица организаций'!B53</f>
        <v>ГБОУ «ООШ №24 С.П. НОВЫЙ РЕДАНТ»</v>
      </c>
      <c r="C53" s="52" t="str">
        <f>'бланки '!A55</f>
        <v>г.Малгобек и Малгобекский район</v>
      </c>
      <c r="D53" s="51">
        <f>'Рейтинговая таблица организаций'!C53</f>
        <v>164</v>
      </c>
      <c r="E53" s="51">
        <f t="shared" si="30"/>
        <v>50</v>
      </c>
      <c r="F53" s="51" t="str">
        <f t="shared" si="31"/>
        <v>ГБОУ «ООШ №24 С.П. НОВЫЙ РЕДАНТ»</v>
      </c>
      <c r="G53" s="51">
        <f>'Рейтинговая таблица организаций'!Q53</f>
        <v>100</v>
      </c>
      <c r="H53" s="51">
        <f>'Рейтинговая таблица организаций'!R53</f>
        <v>100</v>
      </c>
      <c r="I53" s="51">
        <f>'Рейтинговая таблица организаций'!S53</f>
        <v>99</v>
      </c>
      <c r="J53" s="51">
        <f>'Рейтинговая таблица организаций'!T53</f>
        <v>99.6</v>
      </c>
      <c r="K53" s="51" t="str">
        <f t="shared" si="32"/>
        <v>11-34</v>
      </c>
      <c r="L53" s="51">
        <f t="shared" si="47"/>
        <v>11</v>
      </c>
      <c r="M53" s="51">
        <f t="shared" si="48"/>
        <v>24</v>
      </c>
      <c r="N53" s="51">
        <f t="shared" si="33"/>
        <v>50</v>
      </c>
      <c r="O53" s="51" t="str">
        <f t="shared" si="34"/>
        <v>ГБОУ «ООШ №24 С.П. НОВЫЙ РЕДАНТ»</v>
      </c>
      <c r="P53" s="51">
        <f>'Рейтинговая таблица организаций'!Z53</f>
        <v>100</v>
      </c>
      <c r="Q53" s="51">
        <f>'Рейтинговая таблица организаций'!AB53</f>
        <v>98</v>
      </c>
      <c r="R53" s="51">
        <f>'Рейтинговая таблица организаций'!AC53</f>
        <v>99</v>
      </c>
      <c r="S53" s="51" t="str">
        <f t="shared" si="35"/>
        <v>39-48</v>
      </c>
      <c r="T53" s="51">
        <f t="shared" si="49"/>
        <v>39</v>
      </c>
      <c r="U53" s="51">
        <f t="shared" si="50"/>
        <v>10</v>
      </c>
      <c r="V53" s="51">
        <f t="shared" si="36"/>
        <v>50</v>
      </c>
      <c r="W53" s="51" t="str">
        <f t="shared" si="37"/>
        <v>ГБОУ «ООШ №24 С.П. НОВЫЙ РЕДАНТ»</v>
      </c>
      <c r="X53" s="51">
        <f>'Рейтинговая таблица организаций'!AH53</f>
        <v>20</v>
      </c>
      <c r="Y53" s="51">
        <f>'Рейтинговая таблица организаций'!AI53</f>
        <v>60</v>
      </c>
      <c r="Z53" s="53">
        <f>'Рейтинговая таблица организаций'!AJ53</f>
        <v>99</v>
      </c>
      <c r="AA53" s="51">
        <f>'Рейтинговая таблица организаций'!AK53</f>
        <v>59.7</v>
      </c>
      <c r="AB53" s="51" t="str">
        <f t="shared" si="38"/>
        <v>99</v>
      </c>
      <c r="AC53" s="51">
        <f t="shared" si="51"/>
        <v>99</v>
      </c>
      <c r="AD53" s="51">
        <f t="shared" si="52"/>
        <v>1</v>
      </c>
      <c r="AE53" s="51">
        <f t="shared" si="39"/>
        <v>50</v>
      </c>
      <c r="AF53" s="51" t="str">
        <f t="shared" si="40"/>
        <v>ГБОУ «ООШ №24 С.П. НОВЫЙ РЕДАНТ»</v>
      </c>
      <c r="AG53" s="51">
        <f>'Рейтинговая таблица организаций'!AR53</f>
        <v>99</v>
      </c>
      <c r="AH53" s="51">
        <f>'Рейтинговая таблица организаций'!AS53</f>
        <v>99</v>
      </c>
      <c r="AI53" s="51">
        <f>'Рейтинговая таблица организаций'!AT53</f>
        <v>99</v>
      </c>
      <c r="AJ53" s="51">
        <f>'Рейтинговая таблица организаций'!AU53</f>
        <v>99</v>
      </c>
      <c r="AK53" s="51" t="str">
        <f t="shared" si="41"/>
        <v>40-47</v>
      </c>
      <c r="AL53" s="51">
        <f t="shared" si="53"/>
        <v>40</v>
      </c>
      <c r="AM53" s="51">
        <f t="shared" si="54"/>
        <v>8</v>
      </c>
      <c r="AN53" s="51">
        <f>'бланки '!D55</f>
        <v>50</v>
      </c>
      <c r="AO53" s="51" t="str">
        <f t="shared" si="42"/>
        <v>ГБОУ «ООШ №24 С.П. НОВЫЙ РЕДАНТ»</v>
      </c>
      <c r="AP53" s="51">
        <f>'Рейтинговая таблица организаций'!BB53</f>
        <v>98</v>
      </c>
      <c r="AQ53" s="51">
        <f>'Рейтинговая таблица организаций'!BC53</f>
        <v>99</v>
      </c>
      <c r="AR53" s="51">
        <f>'Рейтинговая таблица организаций'!BD53</f>
        <v>99</v>
      </c>
      <c r="AS53" s="51">
        <f>'Рейтинговая таблица организаций'!BE53</f>
        <v>98.7</v>
      </c>
      <c r="AT53" s="51" t="str">
        <f t="shared" si="43"/>
        <v>38-40</v>
      </c>
      <c r="AU53" s="51">
        <f t="shared" si="55"/>
        <v>38</v>
      </c>
      <c r="AV53" s="51">
        <f t="shared" si="56"/>
        <v>3</v>
      </c>
      <c r="AW53" s="54" t="str">
        <f t="shared" si="44"/>
        <v>г.Малгобек и Малгобекский район</v>
      </c>
      <c r="AX53" s="51">
        <f t="shared" si="45"/>
        <v>50</v>
      </c>
      <c r="AY53" s="51" t="str">
        <f t="shared" si="46"/>
        <v>ГБОУ «ООШ №24 С.П. НОВЫЙ РЕДАНТ»</v>
      </c>
      <c r="AZ53" s="51">
        <f>'Рейтинговая таблица организаций'!BF53</f>
        <v>91.2</v>
      </c>
      <c r="BA53" s="51" t="str">
        <f t="shared" si="29"/>
        <v>92</v>
      </c>
      <c r="BB53" s="51">
        <f t="shared" si="57"/>
        <v>92</v>
      </c>
      <c r="BC53" s="51">
        <f t="shared" si="58"/>
        <v>1</v>
      </c>
    </row>
    <row r="54" spans="1:55" x14ac:dyDescent="0.25">
      <c r="A54" s="51">
        <f>'бланки '!D56</f>
        <v>51</v>
      </c>
      <c r="B54" s="52" t="str">
        <f>'Рейтинговая таблица организаций'!B54</f>
        <v>ГБОУ «ООШ №29 С.П. СРЕДНИЕ АЧАЛУКИ»</v>
      </c>
      <c r="C54" s="52" t="str">
        <f>'бланки '!A56</f>
        <v>г.Малгобек и Малгобекский район</v>
      </c>
      <c r="D54" s="51">
        <f>'Рейтинговая таблица организаций'!C54</f>
        <v>114</v>
      </c>
      <c r="E54" s="51">
        <f t="shared" si="30"/>
        <v>51</v>
      </c>
      <c r="F54" s="51" t="str">
        <f t="shared" si="31"/>
        <v>ГБОУ «ООШ №29 С.П. СРЕДНИЕ АЧАЛУКИ»</v>
      </c>
      <c r="G54" s="51">
        <f>'Рейтинговая таблица организаций'!Q54</f>
        <v>100</v>
      </c>
      <c r="H54" s="51">
        <f>'Рейтинговая таблица организаций'!R54</f>
        <v>100</v>
      </c>
      <c r="I54" s="51">
        <f>'Рейтинговая таблица организаций'!S54</f>
        <v>98</v>
      </c>
      <c r="J54" s="51">
        <f>'Рейтинговая таблица организаций'!T54</f>
        <v>99.2</v>
      </c>
      <c r="K54" s="51" t="str">
        <f t="shared" si="32"/>
        <v>35-62</v>
      </c>
      <c r="L54" s="51">
        <f t="shared" si="47"/>
        <v>35</v>
      </c>
      <c r="M54" s="51">
        <f t="shared" si="48"/>
        <v>28</v>
      </c>
      <c r="N54" s="51">
        <f t="shared" si="33"/>
        <v>51</v>
      </c>
      <c r="O54" s="51" t="str">
        <f t="shared" si="34"/>
        <v>ГБОУ «ООШ №29 С.П. СРЕДНИЕ АЧАЛУКИ»</v>
      </c>
      <c r="P54" s="51">
        <f>'Рейтинговая таблица организаций'!Z54</f>
        <v>100</v>
      </c>
      <c r="Q54" s="51">
        <f>'Рейтинговая таблица организаций'!AB54</f>
        <v>91</v>
      </c>
      <c r="R54" s="51">
        <f>'Рейтинговая таблица организаций'!AC54</f>
        <v>95.5</v>
      </c>
      <c r="S54" s="51" t="str">
        <f t="shared" si="35"/>
        <v>92</v>
      </c>
      <c r="T54" s="51">
        <f t="shared" si="49"/>
        <v>92</v>
      </c>
      <c r="U54" s="51">
        <f t="shared" si="50"/>
        <v>1</v>
      </c>
      <c r="V54" s="51">
        <f t="shared" si="36"/>
        <v>51</v>
      </c>
      <c r="W54" s="51" t="str">
        <f t="shared" si="37"/>
        <v>ГБОУ «ООШ №29 С.П. СРЕДНИЕ АЧАЛУКИ»</v>
      </c>
      <c r="X54" s="51">
        <f>'Рейтинговая таблица организаций'!AH54</f>
        <v>60</v>
      </c>
      <c r="Y54" s="51">
        <f>'Рейтинговая таблица организаций'!AI54</f>
        <v>80</v>
      </c>
      <c r="Z54" s="53">
        <f>'Рейтинговая таблица организаций'!AJ54</f>
        <v>94</v>
      </c>
      <c r="AA54" s="51">
        <f>'Рейтинговая таблица организаций'!AK54</f>
        <v>78.2</v>
      </c>
      <c r="AB54" s="51" t="str">
        <f t="shared" si="38"/>
        <v>66</v>
      </c>
      <c r="AC54" s="51">
        <f t="shared" si="51"/>
        <v>66</v>
      </c>
      <c r="AD54" s="51">
        <f t="shared" si="52"/>
        <v>1</v>
      </c>
      <c r="AE54" s="51">
        <f t="shared" si="39"/>
        <v>51</v>
      </c>
      <c r="AF54" s="51" t="str">
        <f t="shared" si="40"/>
        <v>ГБОУ «ООШ №29 С.П. СРЕДНИЕ АЧАЛУКИ»</v>
      </c>
      <c r="AG54" s="51">
        <f>'Рейтинговая таблица организаций'!AR54</f>
        <v>98</v>
      </c>
      <c r="AH54" s="51">
        <f>'Рейтинговая таблица организаций'!AS54</f>
        <v>98</v>
      </c>
      <c r="AI54" s="51">
        <f>'Рейтинговая таблица организаций'!AT54</f>
        <v>99</v>
      </c>
      <c r="AJ54" s="51">
        <f>'Рейтинговая таблица организаций'!AU54</f>
        <v>98.2</v>
      </c>
      <c r="AK54" s="51" t="str">
        <f t="shared" si="41"/>
        <v>60-68</v>
      </c>
      <c r="AL54" s="51">
        <f t="shared" si="53"/>
        <v>60</v>
      </c>
      <c r="AM54" s="51">
        <f t="shared" si="54"/>
        <v>9</v>
      </c>
      <c r="AN54" s="51">
        <f>'бланки '!D56</f>
        <v>51</v>
      </c>
      <c r="AO54" s="51" t="str">
        <f t="shared" si="42"/>
        <v>ГБОУ «ООШ №29 С.П. СРЕДНИЕ АЧАЛУКИ»</v>
      </c>
      <c r="AP54" s="51">
        <f>'Рейтинговая таблица организаций'!BB54</f>
        <v>98</v>
      </c>
      <c r="AQ54" s="51">
        <f>'Рейтинговая таблица организаций'!BC54</f>
        <v>98</v>
      </c>
      <c r="AR54" s="51">
        <f>'Рейтинговая таблица организаций'!BD54</f>
        <v>98</v>
      </c>
      <c r="AS54" s="51">
        <f>'Рейтинговая таблица организаций'!BE54</f>
        <v>98</v>
      </c>
      <c r="AT54" s="51" t="str">
        <f t="shared" si="43"/>
        <v>52</v>
      </c>
      <c r="AU54" s="51">
        <f t="shared" si="55"/>
        <v>52</v>
      </c>
      <c r="AV54" s="51">
        <f t="shared" si="56"/>
        <v>1</v>
      </c>
      <c r="AW54" s="54" t="str">
        <f t="shared" si="44"/>
        <v>г.Малгобек и Малгобекский район</v>
      </c>
      <c r="AX54" s="51">
        <f t="shared" si="45"/>
        <v>51</v>
      </c>
      <c r="AY54" s="51" t="str">
        <f t="shared" si="46"/>
        <v>ГБОУ «ООШ №29 С.П. СРЕДНИЕ АЧАЛУКИ»</v>
      </c>
      <c r="AZ54" s="51">
        <f>'Рейтинговая таблица организаций'!BF54</f>
        <v>93.82</v>
      </c>
      <c r="BA54" s="51" t="str">
        <f t="shared" si="29"/>
        <v>67</v>
      </c>
      <c r="BB54" s="51">
        <f t="shared" si="57"/>
        <v>67</v>
      </c>
      <c r="BC54" s="51">
        <f t="shared" si="58"/>
        <v>1</v>
      </c>
    </row>
    <row r="55" spans="1:55" x14ac:dyDescent="0.25">
      <c r="A55" s="51">
        <f>'бланки '!D57</f>
        <v>52</v>
      </c>
      <c r="B55" s="52" t="str">
        <f>'Рейтинговая таблица организаций'!B55</f>
        <v>ГБОУ «СОШ №30 С.П. САГОПШИ»</v>
      </c>
      <c r="C55" s="52" t="str">
        <f>'бланки '!A57</f>
        <v>г.Малгобек и Малгобекский район</v>
      </c>
      <c r="D55" s="51">
        <f>'Рейтинговая таблица организаций'!C55</f>
        <v>360</v>
      </c>
      <c r="E55" s="51">
        <f t="shared" si="30"/>
        <v>52</v>
      </c>
      <c r="F55" s="51" t="str">
        <f t="shared" si="31"/>
        <v>ГБОУ «СОШ №30 С.П. САГОПШИ»</v>
      </c>
      <c r="G55" s="51">
        <f>'Рейтинговая таблица организаций'!Q55</f>
        <v>100</v>
      </c>
      <c r="H55" s="51">
        <f>'Рейтинговая таблица организаций'!R55</f>
        <v>100</v>
      </c>
      <c r="I55" s="51">
        <f>'Рейтинговая таблица организаций'!S55</f>
        <v>96</v>
      </c>
      <c r="J55" s="51">
        <f>'Рейтинговая таблица организаций'!T55</f>
        <v>98.4</v>
      </c>
      <c r="K55" s="51" t="str">
        <f t="shared" si="32"/>
        <v>71-85</v>
      </c>
      <c r="L55" s="51">
        <f t="shared" si="47"/>
        <v>71</v>
      </c>
      <c r="M55" s="51">
        <f t="shared" si="48"/>
        <v>15</v>
      </c>
      <c r="N55" s="51">
        <f t="shared" si="33"/>
        <v>52</v>
      </c>
      <c r="O55" s="51" t="str">
        <f t="shared" si="34"/>
        <v>ГБОУ «СОШ №30 С.П. САГОПШИ»</v>
      </c>
      <c r="P55" s="51">
        <f>'Рейтинговая таблица организаций'!Z55</f>
        <v>100</v>
      </c>
      <c r="Q55" s="51">
        <f>'Рейтинговая таблица организаций'!AB55</f>
        <v>96</v>
      </c>
      <c r="R55" s="51">
        <f>'Рейтинговая таблица организаций'!AC55</f>
        <v>98</v>
      </c>
      <c r="S55" s="51" t="str">
        <f t="shared" si="35"/>
        <v>57-62</v>
      </c>
      <c r="T55" s="51">
        <f t="shared" si="49"/>
        <v>57</v>
      </c>
      <c r="U55" s="51">
        <f t="shared" si="50"/>
        <v>6</v>
      </c>
      <c r="V55" s="51">
        <f t="shared" si="36"/>
        <v>52</v>
      </c>
      <c r="W55" s="51" t="str">
        <f t="shared" si="37"/>
        <v>ГБОУ «СОШ №30 С.П. САГОПШИ»</v>
      </c>
      <c r="X55" s="51">
        <f>'Рейтинговая таблица организаций'!AH55</f>
        <v>20</v>
      </c>
      <c r="Y55" s="51">
        <f>'Рейтинговая таблица организаций'!AI55</f>
        <v>60</v>
      </c>
      <c r="Z55" s="53">
        <f>'Рейтинговая таблица организаций'!AJ55</f>
        <v>91</v>
      </c>
      <c r="AA55" s="51">
        <f>'Рейтинговая таблица организаций'!AK55</f>
        <v>57.3</v>
      </c>
      <c r="AB55" s="51" t="str">
        <f t="shared" si="38"/>
        <v>100</v>
      </c>
      <c r="AC55" s="51">
        <f t="shared" si="51"/>
        <v>100</v>
      </c>
      <c r="AD55" s="51">
        <f t="shared" si="52"/>
        <v>1</v>
      </c>
      <c r="AE55" s="51">
        <f t="shared" si="39"/>
        <v>52</v>
      </c>
      <c r="AF55" s="51" t="str">
        <f t="shared" si="40"/>
        <v>ГБОУ «СОШ №30 С.П. САГОПШИ»</v>
      </c>
      <c r="AG55" s="51">
        <f>'Рейтинговая таблица организаций'!AR55</f>
        <v>98</v>
      </c>
      <c r="AH55" s="51">
        <f>'Рейтинговая таблица организаций'!AS55</f>
        <v>99</v>
      </c>
      <c r="AI55" s="51">
        <f>'Рейтинговая таблица организаций'!AT55</f>
        <v>98</v>
      </c>
      <c r="AJ55" s="51">
        <f>'Рейтинговая таблица организаций'!AU55</f>
        <v>98.4</v>
      </c>
      <c r="AK55" s="51" t="str">
        <f t="shared" si="41"/>
        <v>54-59</v>
      </c>
      <c r="AL55" s="51">
        <f t="shared" si="53"/>
        <v>54</v>
      </c>
      <c r="AM55" s="51">
        <f t="shared" si="54"/>
        <v>6</v>
      </c>
      <c r="AN55" s="51">
        <f>'бланки '!D57</f>
        <v>52</v>
      </c>
      <c r="AO55" s="51" t="str">
        <f t="shared" si="42"/>
        <v>ГБОУ «СОШ №30 С.П. САГОПШИ»</v>
      </c>
      <c r="AP55" s="51">
        <f>'Рейтинговая таблица организаций'!BB55</f>
        <v>96</v>
      </c>
      <c r="AQ55" s="51">
        <f>'Рейтинговая таблица организаций'!BC55</f>
        <v>96</v>
      </c>
      <c r="AR55" s="51">
        <f>'Рейтинговая таблица организаций'!BD55</f>
        <v>97</v>
      </c>
      <c r="AS55" s="51">
        <f>'Рейтинговая таблица организаций'!BE55</f>
        <v>96.5</v>
      </c>
      <c r="AT55" s="51" t="str">
        <f t="shared" si="43"/>
        <v>77</v>
      </c>
      <c r="AU55" s="51">
        <f t="shared" si="55"/>
        <v>77</v>
      </c>
      <c r="AV55" s="51">
        <f t="shared" si="56"/>
        <v>1</v>
      </c>
      <c r="AW55" s="54" t="str">
        <f t="shared" si="44"/>
        <v>г.Малгобек и Малгобекский район</v>
      </c>
      <c r="AX55" s="51">
        <f t="shared" si="45"/>
        <v>52</v>
      </c>
      <c r="AY55" s="51" t="str">
        <f t="shared" si="46"/>
        <v>ГБОУ «СОШ №30 С.П. САГОПШИ»</v>
      </c>
      <c r="AZ55" s="51">
        <f>'Рейтинговая таблица организаций'!BF55</f>
        <v>89.72</v>
      </c>
      <c r="BA55" s="51" t="str">
        <f t="shared" si="29"/>
        <v>97</v>
      </c>
      <c r="BB55" s="51">
        <f t="shared" si="57"/>
        <v>97</v>
      </c>
      <c r="BC55" s="51">
        <f t="shared" si="58"/>
        <v>1</v>
      </c>
    </row>
    <row r="56" spans="1:55" x14ac:dyDescent="0.25">
      <c r="A56" s="51">
        <f>'бланки '!D58</f>
        <v>53</v>
      </c>
      <c r="B56" s="52" t="str">
        <f>'Рейтинговая таблица организаций'!B56</f>
        <v>ГБДОУ «ДЕТСКИЙ САД №11 Г. МАЛГОБЕК «ОРЛЕНОК»</v>
      </c>
      <c r="C56" s="52" t="str">
        <f>'бланки '!A58</f>
        <v>г.Малгобек и Малгобекский район</v>
      </c>
      <c r="D56" s="51">
        <f>'Рейтинговая таблица организаций'!C56</f>
        <v>131</v>
      </c>
      <c r="E56" s="51">
        <f t="shared" si="30"/>
        <v>53</v>
      </c>
      <c r="F56" s="51" t="str">
        <f t="shared" si="31"/>
        <v>ГБДОУ «ДЕТСКИЙ САД №11 Г. МАЛГОБЕК «ОРЛЕНОК»</v>
      </c>
      <c r="G56" s="51">
        <f>'Рейтинговая таблица организаций'!Q56</f>
        <v>100</v>
      </c>
      <c r="H56" s="51">
        <f>'Рейтинговая таблица организаций'!R56</f>
        <v>100</v>
      </c>
      <c r="I56" s="51">
        <f>'Рейтинговая таблица организаций'!S56</f>
        <v>99</v>
      </c>
      <c r="J56" s="51">
        <f>'Рейтинговая таблица организаций'!T56</f>
        <v>99.6</v>
      </c>
      <c r="K56" s="51" t="str">
        <f t="shared" si="32"/>
        <v>11-34</v>
      </c>
      <c r="L56" s="51">
        <f t="shared" si="47"/>
        <v>11</v>
      </c>
      <c r="M56" s="51">
        <f t="shared" si="48"/>
        <v>24</v>
      </c>
      <c r="N56" s="51">
        <f t="shared" si="33"/>
        <v>53</v>
      </c>
      <c r="O56" s="51" t="str">
        <f t="shared" si="34"/>
        <v>ГБДОУ «ДЕТСКИЙ САД №11 Г. МАЛГОБЕК «ОРЛЕНОК»</v>
      </c>
      <c r="P56" s="51">
        <f>'Рейтинговая таблица организаций'!Z56</f>
        <v>100</v>
      </c>
      <c r="Q56" s="51">
        <f>'Рейтинговая таблица организаций'!AB56</f>
        <v>98</v>
      </c>
      <c r="R56" s="51">
        <f>'Рейтинговая таблица организаций'!AC56</f>
        <v>99</v>
      </c>
      <c r="S56" s="51" t="str">
        <f t="shared" si="35"/>
        <v>39-48</v>
      </c>
      <c r="T56" s="51">
        <f t="shared" si="49"/>
        <v>39</v>
      </c>
      <c r="U56" s="51">
        <f t="shared" si="50"/>
        <v>10</v>
      </c>
      <c r="V56" s="51">
        <f t="shared" si="36"/>
        <v>53</v>
      </c>
      <c r="W56" s="51" t="str">
        <f t="shared" si="37"/>
        <v>ГБДОУ «ДЕТСКИЙ САД №11 Г. МАЛГОБЕК «ОРЛЕНОК»</v>
      </c>
      <c r="X56" s="51">
        <f>'Рейтинговая таблица организаций'!AH56</f>
        <v>60</v>
      </c>
      <c r="Y56" s="51">
        <f>'Рейтинговая таблица организаций'!AI56</f>
        <v>60</v>
      </c>
      <c r="Z56" s="53">
        <f>'Рейтинговая таблица организаций'!AJ56</f>
        <v>100</v>
      </c>
      <c r="AA56" s="51">
        <f>'Рейтинговая таблица организаций'!AK56</f>
        <v>72</v>
      </c>
      <c r="AB56" s="51" t="str">
        <f t="shared" si="38"/>
        <v>77-78</v>
      </c>
      <c r="AC56" s="51">
        <f t="shared" si="51"/>
        <v>77</v>
      </c>
      <c r="AD56" s="51">
        <f t="shared" si="52"/>
        <v>2</v>
      </c>
      <c r="AE56" s="51">
        <f t="shared" si="39"/>
        <v>53</v>
      </c>
      <c r="AF56" s="51" t="str">
        <f t="shared" si="40"/>
        <v>ГБДОУ «ДЕТСКИЙ САД №11 Г. МАЛГОБЕК «ОРЛЕНОК»</v>
      </c>
      <c r="AG56" s="51">
        <f>'Рейтинговая таблица организаций'!AR56</f>
        <v>100</v>
      </c>
      <c r="AH56" s="51">
        <f>'Рейтинговая таблица организаций'!AS56</f>
        <v>100</v>
      </c>
      <c r="AI56" s="51">
        <f>'Рейтинговая таблица организаций'!AT56</f>
        <v>100</v>
      </c>
      <c r="AJ56" s="51">
        <f>'Рейтинговая таблица организаций'!AU56</f>
        <v>100</v>
      </c>
      <c r="AK56" s="51" t="str">
        <f t="shared" si="41"/>
        <v>1-13</v>
      </c>
      <c r="AL56" s="51">
        <f t="shared" si="53"/>
        <v>1</v>
      </c>
      <c r="AM56" s="51">
        <f t="shared" si="54"/>
        <v>13</v>
      </c>
      <c r="AN56" s="51">
        <f>'бланки '!D58</f>
        <v>53</v>
      </c>
      <c r="AO56" s="51" t="str">
        <f t="shared" si="42"/>
        <v>ГБДОУ «ДЕТСКИЙ САД №11 Г. МАЛГОБЕК «ОРЛЕНОК»</v>
      </c>
      <c r="AP56" s="51">
        <f>'Рейтинговая таблица организаций'!BB56</f>
        <v>100</v>
      </c>
      <c r="AQ56" s="51">
        <f>'Рейтинговая таблица организаций'!BC56</f>
        <v>98</v>
      </c>
      <c r="AR56" s="51">
        <f>'Рейтинговая таблица организаций'!BD56</f>
        <v>99</v>
      </c>
      <c r="AS56" s="51">
        <f>'Рейтинговая таблица организаций'!BE56</f>
        <v>99.1</v>
      </c>
      <c r="AT56" s="51" t="str">
        <f t="shared" si="43"/>
        <v>29-31</v>
      </c>
      <c r="AU56" s="51">
        <f t="shared" si="55"/>
        <v>29</v>
      </c>
      <c r="AV56" s="51">
        <f t="shared" si="56"/>
        <v>3</v>
      </c>
      <c r="AW56" s="54" t="str">
        <f t="shared" si="44"/>
        <v>г.Малгобек и Малгобекский район</v>
      </c>
      <c r="AX56" s="51">
        <f t="shared" si="45"/>
        <v>53</v>
      </c>
      <c r="AY56" s="51" t="str">
        <f t="shared" si="46"/>
        <v>ГБДОУ «ДЕТСКИЙ САД №11 Г. МАЛГОБЕК «ОРЛЕНОК»</v>
      </c>
      <c r="AZ56" s="51">
        <f>'Рейтинговая таблица организаций'!BF56</f>
        <v>93.940000000000012</v>
      </c>
      <c r="BA56" s="51" t="str">
        <f t="shared" si="29"/>
        <v>64</v>
      </c>
      <c r="BB56" s="51">
        <f t="shared" si="57"/>
        <v>64</v>
      </c>
      <c r="BC56" s="51">
        <f t="shared" si="58"/>
        <v>1</v>
      </c>
    </row>
    <row r="57" spans="1:55" x14ac:dyDescent="0.25">
      <c r="A57" s="51">
        <f>'бланки '!D59</f>
        <v>54</v>
      </c>
      <c r="B57" s="52" t="str">
        <f>'Рейтинговая таблица организаций'!B57</f>
        <v>ГБДОУ «ДЕТСКИЙ САД-ЯСЛИ №1 Г.МАЛГОБЕКА»</v>
      </c>
      <c r="C57" s="52" t="str">
        <f>'бланки '!A59</f>
        <v>г.Малгобек и Малгобекский район</v>
      </c>
      <c r="D57" s="51">
        <f>'Рейтинговая таблица организаций'!C57</f>
        <v>50</v>
      </c>
      <c r="E57" s="51">
        <f t="shared" si="30"/>
        <v>54</v>
      </c>
      <c r="F57" s="51" t="str">
        <f t="shared" si="31"/>
        <v>ГБДОУ «ДЕТСКИЙ САД-ЯСЛИ №1 Г.МАЛГОБЕКА»</v>
      </c>
      <c r="G57" s="51">
        <f>'Рейтинговая таблица организаций'!Q57</f>
        <v>100</v>
      </c>
      <c r="H57" s="51">
        <f>'Рейтинговая таблица организаций'!R57</f>
        <v>100</v>
      </c>
      <c r="I57" s="51">
        <f>'Рейтинговая таблица организаций'!S57</f>
        <v>98</v>
      </c>
      <c r="J57" s="51">
        <f>'Рейтинговая таблица организаций'!T57</f>
        <v>99.2</v>
      </c>
      <c r="K57" s="51" t="str">
        <f t="shared" si="32"/>
        <v>35-62</v>
      </c>
      <c r="L57" s="51">
        <f t="shared" si="47"/>
        <v>35</v>
      </c>
      <c r="M57" s="51">
        <f t="shared" si="48"/>
        <v>28</v>
      </c>
      <c r="N57" s="51">
        <f t="shared" si="33"/>
        <v>54</v>
      </c>
      <c r="O57" s="51" t="str">
        <f t="shared" si="34"/>
        <v>ГБДОУ «ДЕТСКИЙ САД-ЯСЛИ №1 Г.МАЛГОБЕКА»</v>
      </c>
      <c r="P57" s="51">
        <f>'Рейтинговая таблица организаций'!Z57</f>
        <v>100</v>
      </c>
      <c r="Q57" s="51">
        <f>'Рейтинговая таблица организаций'!AB57</f>
        <v>92</v>
      </c>
      <c r="R57" s="51">
        <f>'Рейтинговая таблица организаций'!AC57</f>
        <v>96</v>
      </c>
      <c r="S57" s="51" t="str">
        <f t="shared" si="35"/>
        <v>82-91</v>
      </c>
      <c r="T57" s="51">
        <f t="shared" si="49"/>
        <v>82</v>
      </c>
      <c r="U57" s="51">
        <f t="shared" si="50"/>
        <v>10</v>
      </c>
      <c r="V57" s="51">
        <f t="shared" si="36"/>
        <v>54</v>
      </c>
      <c r="W57" s="51" t="str">
        <f t="shared" si="37"/>
        <v>ГБДОУ «ДЕТСКИЙ САД-ЯСЛИ №1 Г.МАЛГОБЕКА»</v>
      </c>
      <c r="X57" s="51">
        <f>'Рейтинговая таблица организаций'!AH57</f>
        <v>80</v>
      </c>
      <c r="Y57" s="51">
        <f>'Рейтинговая таблица организаций'!AI57</f>
        <v>60</v>
      </c>
      <c r="Z57" s="53">
        <f>'Рейтинговая таблица организаций'!AJ57</f>
        <v>100</v>
      </c>
      <c r="AA57" s="51">
        <f>'Рейтинговая таблица организаций'!AK57</f>
        <v>78</v>
      </c>
      <c r="AB57" s="51" t="str">
        <f t="shared" si="38"/>
        <v>67-68</v>
      </c>
      <c r="AC57" s="51">
        <f t="shared" si="51"/>
        <v>67</v>
      </c>
      <c r="AD57" s="51">
        <f t="shared" si="52"/>
        <v>2</v>
      </c>
      <c r="AE57" s="51">
        <f t="shared" si="39"/>
        <v>54</v>
      </c>
      <c r="AF57" s="51" t="str">
        <f t="shared" si="40"/>
        <v>ГБДОУ «ДЕТСКИЙ САД-ЯСЛИ №1 Г.МАЛГОБЕКА»</v>
      </c>
      <c r="AG57" s="51">
        <f>'Рейтинговая таблица организаций'!AR57</f>
        <v>92</v>
      </c>
      <c r="AH57" s="51">
        <f>'Рейтинговая таблица организаций'!AS57</f>
        <v>94</v>
      </c>
      <c r="AI57" s="51">
        <f>'Рейтинговая таблица организаций'!AT57</f>
        <v>97</v>
      </c>
      <c r="AJ57" s="51">
        <f>'Рейтинговая таблица организаций'!AU57</f>
        <v>93.8</v>
      </c>
      <c r="AK57" s="51" t="str">
        <f t="shared" si="41"/>
        <v>97-98</v>
      </c>
      <c r="AL57" s="51">
        <f t="shared" si="53"/>
        <v>97</v>
      </c>
      <c r="AM57" s="51">
        <f t="shared" si="54"/>
        <v>2</v>
      </c>
      <c r="AN57" s="51">
        <f>'бланки '!D59</f>
        <v>54</v>
      </c>
      <c r="AO57" s="51" t="str">
        <f t="shared" si="42"/>
        <v>ГБДОУ «ДЕТСКИЙ САД-ЯСЛИ №1 Г.МАЛГОБЕКА»</v>
      </c>
      <c r="AP57" s="51">
        <f>'Рейтинговая таблица организаций'!BB57</f>
        <v>90</v>
      </c>
      <c r="AQ57" s="51">
        <f>'Рейтинговая таблица организаций'!BC57</f>
        <v>100</v>
      </c>
      <c r="AR57" s="51">
        <f>'Рейтинговая таблица организаций'!BD57</f>
        <v>94</v>
      </c>
      <c r="AS57" s="51">
        <f>'Рейтинговая таблица организаций'!BE57</f>
        <v>94</v>
      </c>
      <c r="AT57" s="51" t="str">
        <f t="shared" si="43"/>
        <v>91</v>
      </c>
      <c r="AU57" s="51">
        <f t="shared" si="55"/>
        <v>91</v>
      </c>
      <c r="AV57" s="51">
        <f t="shared" si="56"/>
        <v>1</v>
      </c>
      <c r="AW57" s="54" t="str">
        <f t="shared" si="44"/>
        <v>г.Малгобек и Малгобекский район</v>
      </c>
      <c r="AX57" s="51">
        <f t="shared" si="45"/>
        <v>54</v>
      </c>
      <c r="AY57" s="51" t="str">
        <f t="shared" si="46"/>
        <v>ГБДОУ «ДЕТСКИЙ САД-ЯСЛИ №1 Г.МАЛГОБЕКА»</v>
      </c>
      <c r="AZ57" s="51">
        <f>'Рейтинговая таблица организаций'!BF57</f>
        <v>92.2</v>
      </c>
      <c r="BA57" s="51" t="str">
        <f t="shared" si="29"/>
        <v>86</v>
      </c>
      <c r="BB57" s="51">
        <f t="shared" si="57"/>
        <v>86</v>
      </c>
      <c r="BC57" s="51">
        <f t="shared" si="58"/>
        <v>1</v>
      </c>
    </row>
    <row r="58" spans="1:55" x14ac:dyDescent="0.25">
      <c r="A58" s="51">
        <f>'бланки '!D60</f>
        <v>55</v>
      </c>
      <c r="B58" s="52" t="str">
        <f>'Рейтинговая таблица организаций'!B58</f>
        <v>ГБДОУ «Детский сад №7 с.п.Сагопши» Теремок»</v>
      </c>
      <c r="C58" s="52" t="str">
        <f>'бланки '!A60</f>
        <v>г.Малгобек и Малгобекский район</v>
      </c>
      <c r="D58" s="51">
        <f>'Рейтинговая таблица организаций'!C58</f>
        <v>34</v>
      </c>
      <c r="E58" s="51">
        <f t="shared" si="30"/>
        <v>55</v>
      </c>
      <c r="F58" s="51" t="str">
        <f t="shared" si="31"/>
        <v>ГБДОУ «Детский сад №7 с.п.Сагопши» Теремок»</v>
      </c>
      <c r="G58" s="51">
        <f>'Рейтинговая таблица организаций'!Q58</f>
        <v>100</v>
      </c>
      <c r="H58" s="51">
        <f>'Рейтинговая таблица организаций'!R58</f>
        <v>100</v>
      </c>
      <c r="I58" s="51">
        <f>'Рейтинговая таблица организаций'!S58</f>
        <v>95</v>
      </c>
      <c r="J58" s="51">
        <f>'Рейтинговая таблица организаций'!T58</f>
        <v>98</v>
      </c>
      <c r="K58" s="51" t="str">
        <f t="shared" si="32"/>
        <v>86-94</v>
      </c>
      <c r="L58" s="51">
        <f t="shared" si="47"/>
        <v>86</v>
      </c>
      <c r="M58" s="51">
        <f t="shared" si="48"/>
        <v>9</v>
      </c>
      <c r="N58" s="51">
        <f t="shared" si="33"/>
        <v>55</v>
      </c>
      <c r="O58" s="51" t="str">
        <f t="shared" si="34"/>
        <v>ГБДОУ «Детский сад №7 с.п.Сагопши» Теремок»</v>
      </c>
      <c r="P58" s="51">
        <f>'Рейтинговая таблица организаций'!Z58</f>
        <v>100</v>
      </c>
      <c r="Q58" s="51">
        <f>'Рейтинговая таблица организаций'!AB58</f>
        <v>94</v>
      </c>
      <c r="R58" s="51">
        <f>'Рейтинговая таблица организаций'!AC58</f>
        <v>97</v>
      </c>
      <c r="S58" s="51" t="str">
        <f t="shared" si="35"/>
        <v>71-76</v>
      </c>
      <c r="T58" s="51">
        <f t="shared" si="49"/>
        <v>71</v>
      </c>
      <c r="U58" s="51">
        <f t="shared" si="50"/>
        <v>6</v>
      </c>
      <c r="V58" s="51">
        <f t="shared" si="36"/>
        <v>55</v>
      </c>
      <c r="W58" s="51" t="str">
        <f t="shared" si="37"/>
        <v>ГБДОУ «Детский сад №7 с.п.Сагопши» Теремок»</v>
      </c>
      <c r="X58" s="51">
        <f>'Рейтинговая таблица организаций'!AH58</f>
        <v>20</v>
      </c>
      <c r="Y58" s="51">
        <f>'Рейтинговая таблица организаций'!AI58</f>
        <v>100</v>
      </c>
      <c r="Z58" s="53">
        <f>'Рейтинговая таблица организаций'!AJ58</f>
        <v>100</v>
      </c>
      <c r="AA58" s="51">
        <f>'Рейтинговая таблица организаций'!AK58</f>
        <v>76</v>
      </c>
      <c r="AB58" s="51" t="str">
        <f t="shared" si="38"/>
        <v>70-72</v>
      </c>
      <c r="AC58" s="51">
        <f t="shared" si="51"/>
        <v>70</v>
      </c>
      <c r="AD58" s="51">
        <f t="shared" si="52"/>
        <v>3</v>
      </c>
      <c r="AE58" s="51">
        <f t="shared" si="39"/>
        <v>55</v>
      </c>
      <c r="AF58" s="51" t="str">
        <f t="shared" si="40"/>
        <v>ГБДОУ «Детский сад №7 с.п.Сагопши» Теремок»</v>
      </c>
      <c r="AG58" s="51">
        <f>'Рейтинговая таблица организаций'!AR58</f>
        <v>100</v>
      </c>
      <c r="AH58" s="51">
        <f>'Рейтинговая таблица организаций'!AS58</f>
        <v>97</v>
      </c>
      <c r="AI58" s="51">
        <f>'Рейтинговая таблица организаций'!AT58</f>
        <v>96</v>
      </c>
      <c r="AJ58" s="51">
        <f>'Рейтинговая таблица организаций'!AU58</f>
        <v>98</v>
      </c>
      <c r="AK58" s="51" t="str">
        <f t="shared" si="41"/>
        <v>69-71</v>
      </c>
      <c r="AL58" s="51">
        <f t="shared" si="53"/>
        <v>69</v>
      </c>
      <c r="AM58" s="51">
        <f t="shared" si="54"/>
        <v>3</v>
      </c>
      <c r="AN58" s="51">
        <f>'бланки '!D60</f>
        <v>55</v>
      </c>
      <c r="AO58" s="51" t="str">
        <f t="shared" si="42"/>
        <v>ГБДОУ «Детский сад №7 с.п.Сагопши» Теремок»</v>
      </c>
      <c r="AP58" s="51">
        <f>'Рейтинговая таблица организаций'!BB58</f>
        <v>97</v>
      </c>
      <c r="AQ58" s="51">
        <f>'Рейтинговая таблица организаций'!BC58</f>
        <v>100</v>
      </c>
      <c r="AR58" s="51">
        <f>'Рейтинговая таблица организаций'!BD58</f>
        <v>97</v>
      </c>
      <c r="AS58" s="51">
        <f>'Рейтинговая таблица организаций'!BE58</f>
        <v>97.6</v>
      </c>
      <c r="AT58" s="51" t="str">
        <f t="shared" si="43"/>
        <v>56-58</v>
      </c>
      <c r="AU58" s="51">
        <f t="shared" si="55"/>
        <v>56</v>
      </c>
      <c r="AV58" s="51">
        <f t="shared" si="56"/>
        <v>3</v>
      </c>
      <c r="AW58" s="54" t="str">
        <f t="shared" si="44"/>
        <v>г.Малгобек и Малгобекский район</v>
      </c>
      <c r="AX58" s="51">
        <f t="shared" si="45"/>
        <v>55</v>
      </c>
      <c r="AY58" s="51" t="str">
        <f t="shared" si="46"/>
        <v>ГБДОУ «Детский сад №7 с.п.Сагопши» Теремок»</v>
      </c>
      <c r="AZ58" s="51">
        <f>'Рейтинговая таблица организаций'!BF58</f>
        <v>93.320000000000007</v>
      </c>
      <c r="BA58" s="51" t="str">
        <f t="shared" si="29"/>
        <v>77</v>
      </c>
      <c r="BB58" s="51">
        <f t="shared" si="57"/>
        <v>77</v>
      </c>
      <c r="BC58" s="51">
        <f t="shared" si="58"/>
        <v>1</v>
      </c>
    </row>
    <row r="59" spans="1:55" x14ac:dyDescent="0.25">
      <c r="A59" s="51">
        <f>'бланки '!D61</f>
        <v>56</v>
      </c>
      <c r="B59" s="52" t="str">
        <f>'Рейтинговая таблица организаций'!B59</f>
        <v>ГБДОУ «Детский сад №10 с.п.Инарки «Мир Чудес»</v>
      </c>
      <c r="C59" s="52" t="str">
        <f>'бланки '!A61</f>
        <v>г.Малгобек и Малгобекский район</v>
      </c>
      <c r="D59" s="51">
        <f>'Рейтинговая таблица организаций'!C59</f>
        <v>104</v>
      </c>
      <c r="E59" s="51">
        <f t="shared" si="30"/>
        <v>56</v>
      </c>
      <c r="F59" s="51" t="str">
        <f t="shared" si="31"/>
        <v>ГБДОУ «Детский сад №10 с.п.Инарки «Мир Чудес»</v>
      </c>
      <c r="G59" s="51">
        <f>'Рейтинговая таблица организаций'!Q59</f>
        <v>100</v>
      </c>
      <c r="H59" s="51">
        <f>'Рейтинговая таблица организаций'!R59</f>
        <v>100</v>
      </c>
      <c r="I59" s="51">
        <f>'Рейтинговая таблица организаций'!S59</f>
        <v>98</v>
      </c>
      <c r="J59" s="51">
        <f>'Рейтинговая таблица организаций'!T59</f>
        <v>99.2</v>
      </c>
      <c r="K59" s="51" t="str">
        <f t="shared" si="32"/>
        <v>35-62</v>
      </c>
      <c r="L59" s="51">
        <f t="shared" si="47"/>
        <v>35</v>
      </c>
      <c r="M59" s="51">
        <f t="shared" si="48"/>
        <v>28</v>
      </c>
      <c r="N59" s="51">
        <f t="shared" si="33"/>
        <v>56</v>
      </c>
      <c r="O59" s="51" t="str">
        <f t="shared" si="34"/>
        <v>ГБДОУ «Детский сад №10 с.п.Инарки «Мир Чудес»</v>
      </c>
      <c r="P59" s="51">
        <f>'Рейтинговая таблица организаций'!Z59</f>
        <v>100</v>
      </c>
      <c r="Q59" s="51">
        <f>'Рейтинговая таблица организаций'!AB59</f>
        <v>99</v>
      </c>
      <c r="R59" s="51">
        <f>'Рейтинговая таблица организаций'!AC59</f>
        <v>99.5</v>
      </c>
      <c r="S59" s="51" t="str">
        <f t="shared" si="35"/>
        <v>20-38</v>
      </c>
      <c r="T59" s="51">
        <f t="shared" si="49"/>
        <v>20</v>
      </c>
      <c r="U59" s="51">
        <f t="shared" si="50"/>
        <v>19</v>
      </c>
      <c r="V59" s="51">
        <f t="shared" si="36"/>
        <v>56</v>
      </c>
      <c r="W59" s="51" t="str">
        <f t="shared" si="37"/>
        <v>ГБДОУ «Детский сад №10 с.п.Инарки «Мир Чудес»</v>
      </c>
      <c r="X59" s="51">
        <f>'Рейтинговая таблица организаций'!AH59</f>
        <v>100</v>
      </c>
      <c r="Y59" s="51">
        <f>'Рейтинговая таблица организаций'!AI59</f>
        <v>100</v>
      </c>
      <c r="Z59" s="53">
        <f>'Рейтинговая таблица организаций'!AJ59</f>
        <v>100</v>
      </c>
      <c r="AA59" s="51">
        <f>'Рейтинговая таблица организаций'!AK59</f>
        <v>100</v>
      </c>
      <c r="AB59" s="51" t="str">
        <f t="shared" si="38"/>
        <v>1-6</v>
      </c>
      <c r="AC59" s="51">
        <f t="shared" si="51"/>
        <v>1</v>
      </c>
      <c r="AD59" s="51">
        <f t="shared" si="52"/>
        <v>6</v>
      </c>
      <c r="AE59" s="51">
        <f t="shared" si="39"/>
        <v>56</v>
      </c>
      <c r="AF59" s="51" t="str">
        <f t="shared" si="40"/>
        <v>ГБДОУ «Детский сад №10 с.п.Инарки «Мир Чудес»</v>
      </c>
      <c r="AG59" s="51">
        <f>'Рейтинговая таблица организаций'!AR59</f>
        <v>100</v>
      </c>
      <c r="AH59" s="51">
        <f>'Рейтинговая таблица организаций'!AS59</f>
        <v>100</v>
      </c>
      <c r="AI59" s="51">
        <f>'Рейтинговая таблица организаций'!AT59</f>
        <v>100</v>
      </c>
      <c r="AJ59" s="51">
        <f>'Рейтинговая таблица организаций'!AU59</f>
        <v>100</v>
      </c>
      <c r="AK59" s="51" t="str">
        <f t="shared" si="41"/>
        <v>1-13</v>
      </c>
      <c r="AL59" s="51">
        <f t="shared" si="53"/>
        <v>1</v>
      </c>
      <c r="AM59" s="51">
        <f t="shared" si="54"/>
        <v>13</v>
      </c>
      <c r="AN59" s="51">
        <f>'бланки '!D61</f>
        <v>56</v>
      </c>
      <c r="AO59" s="51" t="str">
        <f t="shared" si="42"/>
        <v>ГБДОУ «Детский сад №10 с.п.Инарки «Мир Чудес»</v>
      </c>
      <c r="AP59" s="51">
        <f>'Рейтинговая таблица организаций'!BB59</f>
        <v>100</v>
      </c>
      <c r="AQ59" s="51">
        <f>'Рейтинговая таблица организаций'!BC59</f>
        <v>99</v>
      </c>
      <c r="AR59" s="51">
        <f>'Рейтинговая таблица организаций'!BD59</f>
        <v>100</v>
      </c>
      <c r="AS59" s="51">
        <f>'Рейтинговая таблица организаций'!BE59</f>
        <v>99.8</v>
      </c>
      <c r="AT59" s="51" t="str">
        <f t="shared" si="43"/>
        <v>11-16</v>
      </c>
      <c r="AU59" s="51">
        <f t="shared" si="55"/>
        <v>11</v>
      </c>
      <c r="AV59" s="51">
        <f t="shared" si="56"/>
        <v>6</v>
      </c>
      <c r="AW59" s="54" t="str">
        <f t="shared" si="44"/>
        <v>г.Малгобек и Малгобекский район</v>
      </c>
      <c r="AX59" s="51">
        <f t="shared" si="45"/>
        <v>56</v>
      </c>
      <c r="AY59" s="51" t="str">
        <f t="shared" si="46"/>
        <v>ГБДОУ «Детский сад №10 с.п.Инарки «Мир Чудес»</v>
      </c>
      <c r="AZ59" s="51">
        <f>'Рейтинговая таблица организаций'!BF59</f>
        <v>99.7</v>
      </c>
      <c r="BA59" s="51" t="str">
        <f t="shared" si="29"/>
        <v>2</v>
      </c>
      <c r="BB59" s="51">
        <f t="shared" si="57"/>
        <v>2</v>
      </c>
      <c r="BC59" s="51">
        <f t="shared" si="58"/>
        <v>1</v>
      </c>
    </row>
    <row r="60" spans="1:55" x14ac:dyDescent="0.25">
      <c r="A60" s="51">
        <f>'бланки '!D62</f>
        <v>57</v>
      </c>
      <c r="B60" s="52" t="str">
        <f>'Рейтинговая таблица организаций'!B60</f>
        <v>ГБДОУ «ДЕТСКИЙ САД №11 С. П. ПСЕДАХ «РОДНИЧОК»</v>
      </c>
      <c r="C60" s="52" t="str">
        <f>'бланки '!A62</f>
        <v>г.Малгобек и Малгобекский район</v>
      </c>
      <c r="D60" s="51">
        <f>'Рейтинговая таблица организаций'!C60</f>
        <v>99</v>
      </c>
      <c r="E60" s="51">
        <f t="shared" si="30"/>
        <v>57</v>
      </c>
      <c r="F60" s="51" t="str">
        <f t="shared" si="31"/>
        <v>ГБДОУ «ДЕТСКИЙ САД №11 С. П. ПСЕДАХ «РОДНИЧОК»</v>
      </c>
      <c r="G60" s="51">
        <f>'Рейтинговая таблица организаций'!Q60</f>
        <v>100</v>
      </c>
      <c r="H60" s="51">
        <f>'Рейтинговая таблица организаций'!R60</f>
        <v>100</v>
      </c>
      <c r="I60" s="51">
        <f>'Рейтинговая таблица организаций'!S60</f>
        <v>98</v>
      </c>
      <c r="J60" s="51">
        <f>'Рейтинговая таблица организаций'!T60</f>
        <v>99.2</v>
      </c>
      <c r="K60" s="51" t="str">
        <f t="shared" si="32"/>
        <v>35-62</v>
      </c>
      <c r="L60" s="51">
        <f t="shared" si="47"/>
        <v>35</v>
      </c>
      <c r="M60" s="51">
        <f t="shared" si="48"/>
        <v>28</v>
      </c>
      <c r="N60" s="51">
        <f t="shared" si="33"/>
        <v>57</v>
      </c>
      <c r="O60" s="51" t="str">
        <f t="shared" si="34"/>
        <v>ГБДОУ «ДЕТСКИЙ САД №11 С. П. ПСЕДАХ «РОДНИЧОК»</v>
      </c>
      <c r="P60" s="51">
        <f>'Рейтинговая таблица организаций'!Z60</f>
        <v>100</v>
      </c>
      <c r="Q60" s="51">
        <f>'Рейтинговая таблица организаций'!AB60</f>
        <v>96</v>
      </c>
      <c r="R60" s="51">
        <f>'Рейтинговая таблица организаций'!AC60</f>
        <v>98</v>
      </c>
      <c r="S60" s="51" t="str">
        <f t="shared" si="35"/>
        <v>57-62</v>
      </c>
      <c r="T60" s="51">
        <f t="shared" si="49"/>
        <v>57</v>
      </c>
      <c r="U60" s="51">
        <f t="shared" si="50"/>
        <v>6</v>
      </c>
      <c r="V60" s="51">
        <f t="shared" si="36"/>
        <v>57</v>
      </c>
      <c r="W60" s="51" t="str">
        <f t="shared" si="37"/>
        <v>ГБДОУ «ДЕТСКИЙ САД №11 С. П. ПСЕДАХ «РОДНИЧОК»</v>
      </c>
      <c r="X60" s="51">
        <f>'Рейтинговая таблица организаций'!AH60</f>
        <v>80</v>
      </c>
      <c r="Y60" s="51">
        <f>'Рейтинговая таблица организаций'!AI60</f>
        <v>80</v>
      </c>
      <c r="Z60" s="53">
        <f>'Рейтинговая таблица организаций'!AJ60</f>
        <v>100</v>
      </c>
      <c r="AA60" s="51">
        <f>'Рейтинговая таблица организаций'!AK60</f>
        <v>86</v>
      </c>
      <c r="AB60" s="51" t="str">
        <f t="shared" si="38"/>
        <v>43-46</v>
      </c>
      <c r="AC60" s="51">
        <f t="shared" si="51"/>
        <v>43</v>
      </c>
      <c r="AD60" s="51">
        <f t="shared" si="52"/>
        <v>4</v>
      </c>
      <c r="AE60" s="51">
        <f t="shared" si="39"/>
        <v>57</v>
      </c>
      <c r="AF60" s="51" t="str">
        <f t="shared" si="40"/>
        <v>ГБДОУ «ДЕТСКИЙ САД №11 С. П. ПСЕДАХ «РОДНИЧОК»</v>
      </c>
      <c r="AG60" s="51">
        <f>'Рейтинговая таблица организаций'!AR60</f>
        <v>99</v>
      </c>
      <c r="AH60" s="51">
        <f>'Рейтинговая таблица организаций'!AS60</f>
        <v>98</v>
      </c>
      <c r="AI60" s="51">
        <f>'Рейтинговая таблица организаций'!AT60</f>
        <v>100</v>
      </c>
      <c r="AJ60" s="51">
        <f>'Рейтинговая таблица организаций'!AU60</f>
        <v>98.8</v>
      </c>
      <c r="AK60" s="51" t="str">
        <f t="shared" si="41"/>
        <v>48-50</v>
      </c>
      <c r="AL60" s="51">
        <f t="shared" si="53"/>
        <v>48</v>
      </c>
      <c r="AM60" s="51">
        <f t="shared" si="54"/>
        <v>3</v>
      </c>
      <c r="AN60" s="51">
        <f>'бланки '!D62</f>
        <v>57</v>
      </c>
      <c r="AO60" s="51" t="str">
        <f t="shared" si="42"/>
        <v>ГБДОУ «ДЕТСКИЙ САД №11 С. П. ПСЕДАХ «РОДНИЧОК»</v>
      </c>
      <c r="AP60" s="51">
        <f>'Рейтинговая таблица организаций'!BB60</f>
        <v>97</v>
      </c>
      <c r="AQ60" s="51">
        <f>'Рейтинговая таблица организаций'!BC60</f>
        <v>99</v>
      </c>
      <c r="AR60" s="51">
        <f>'Рейтинговая таблица организаций'!BD60</f>
        <v>97</v>
      </c>
      <c r="AS60" s="51">
        <f>'Рейтинговая таблица организаций'!BE60</f>
        <v>97.4</v>
      </c>
      <c r="AT60" s="51" t="str">
        <f t="shared" si="43"/>
        <v>63</v>
      </c>
      <c r="AU60" s="51">
        <f t="shared" si="55"/>
        <v>63</v>
      </c>
      <c r="AV60" s="51">
        <f t="shared" si="56"/>
        <v>1</v>
      </c>
      <c r="AW60" s="54" t="str">
        <f t="shared" si="44"/>
        <v>г.Малгобек и Малгобекский район</v>
      </c>
      <c r="AX60" s="51">
        <f t="shared" si="45"/>
        <v>57</v>
      </c>
      <c r="AY60" s="51" t="str">
        <f t="shared" si="46"/>
        <v>ГБДОУ «ДЕТСКИЙ САД №11 С. П. ПСЕДАХ «РОДНИЧОК»</v>
      </c>
      <c r="AZ60" s="51">
        <f>'Рейтинговая таблица организаций'!BF60</f>
        <v>95.88</v>
      </c>
      <c r="BA60" s="51" t="str">
        <f t="shared" si="29"/>
        <v>49</v>
      </c>
      <c r="BB60" s="51">
        <f t="shared" si="57"/>
        <v>49</v>
      </c>
      <c r="BC60" s="51">
        <f t="shared" si="58"/>
        <v>1</v>
      </c>
    </row>
    <row r="61" spans="1:55" x14ac:dyDescent="0.25">
      <c r="A61" s="51">
        <f>'бланки '!D63</f>
        <v>58</v>
      </c>
      <c r="B61" s="52" t="str">
        <f>'Рейтинговая таблица организаций'!B61</f>
        <v>ГБОУ «ОСНОВНАЯ ОБЩЕОБРАЗОВАТЕЛЬНАЯ ШКОЛА С.П. СУРХАХИ»</v>
      </c>
      <c r="C61" s="52" t="str">
        <f>'бланки '!A63</f>
        <v>Назрановский район</v>
      </c>
      <c r="D61" s="51">
        <f>'Рейтинговая таблица организаций'!C61</f>
        <v>225</v>
      </c>
      <c r="E61" s="51">
        <f t="shared" si="30"/>
        <v>58</v>
      </c>
      <c r="F61" s="51" t="str">
        <f t="shared" si="31"/>
        <v>ГБОУ «ОСНОВНАЯ ОБЩЕОБРАЗОВАТЕЛЬНАЯ ШКОЛА С.П. СУРХАХИ»</v>
      </c>
      <c r="G61" s="51">
        <f>'Рейтинговая таблица организаций'!Q61</f>
        <v>100</v>
      </c>
      <c r="H61" s="51">
        <f>'Рейтинговая таблица организаций'!R61</f>
        <v>100</v>
      </c>
      <c r="I61" s="51">
        <f>'Рейтинговая таблица организаций'!S61</f>
        <v>95</v>
      </c>
      <c r="J61" s="51">
        <f>'Рейтинговая таблица организаций'!T61</f>
        <v>98</v>
      </c>
      <c r="K61" s="51" t="str">
        <f t="shared" si="32"/>
        <v>86-94</v>
      </c>
      <c r="L61" s="51">
        <f t="shared" si="47"/>
        <v>86</v>
      </c>
      <c r="M61" s="51">
        <f t="shared" si="48"/>
        <v>9</v>
      </c>
      <c r="N61" s="51">
        <f t="shared" si="33"/>
        <v>58</v>
      </c>
      <c r="O61" s="51" t="str">
        <f t="shared" si="34"/>
        <v>ГБОУ «ОСНОВНАЯ ОБЩЕОБРАЗОВАТЕЛЬНАЯ ШКОЛА С.П. СУРХАХИ»</v>
      </c>
      <c r="P61" s="51">
        <f>'Рейтинговая таблица организаций'!Z61</f>
        <v>100</v>
      </c>
      <c r="Q61" s="51">
        <f>'Рейтинговая таблица организаций'!AB61</f>
        <v>99</v>
      </c>
      <c r="R61" s="51">
        <f>'Рейтинговая таблица организаций'!AC61</f>
        <v>99.5</v>
      </c>
      <c r="S61" s="51" t="str">
        <f t="shared" si="35"/>
        <v>20-38</v>
      </c>
      <c r="T61" s="51">
        <f t="shared" si="49"/>
        <v>20</v>
      </c>
      <c r="U61" s="51">
        <f t="shared" si="50"/>
        <v>19</v>
      </c>
      <c r="V61" s="51">
        <f t="shared" si="36"/>
        <v>58</v>
      </c>
      <c r="W61" s="51" t="str">
        <f t="shared" si="37"/>
        <v>ГБОУ «ОСНОВНАЯ ОБЩЕОБРАЗОВАТЕЛЬНАЯ ШКОЛА С.П. СУРХАХИ»</v>
      </c>
      <c r="X61" s="51">
        <f>'Рейтинговая таблица организаций'!AH61</f>
        <v>80</v>
      </c>
      <c r="Y61" s="51">
        <f>'Рейтинговая таблица организаций'!AI61</f>
        <v>60</v>
      </c>
      <c r="Z61" s="53">
        <f>'Рейтинговая таблица организаций'!AJ61</f>
        <v>98</v>
      </c>
      <c r="AA61" s="51">
        <f>'Рейтинговая таблица организаций'!AK61</f>
        <v>77.400000000000006</v>
      </c>
      <c r="AB61" s="51" t="str">
        <f t="shared" si="38"/>
        <v>69</v>
      </c>
      <c r="AC61" s="51">
        <f t="shared" si="51"/>
        <v>69</v>
      </c>
      <c r="AD61" s="51">
        <f t="shared" si="52"/>
        <v>1</v>
      </c>
      <c r="AE61" s="51">
        <f t="shared" si="39"/>
        <v>58</v>
      </c>
      <c r="AF61" s="51" t="str">
        <f t="shared" si="40"/>
        <v>ГБОУ «ОСНОВНАЯ ОБЩЕОБРАЗОВАТЕЛЬНАЯ ШКОЛА С.П. СУРХАХИ»</v>
      </c>
      <c r="AG61" s="51">
        <f>'Рейтинговая таблица организаций'!AR61</f>
        <v>100</v>
      </c>
      <c r="AH61" s="51">
        <f>'Рейтинговая таблица организаций'!AS61</f>
        <v>100</v>
      </c>
      <c r="AI61" s="51">
        <f>'Рейтинговая таблица организаций'!AT61</f>
        <v>99</v>
      </c>
      <c r="AJ61" s="51">
        <f>'Рейтинговая таблица организаций'!AU61</f>
        <v>99.8</v>
      </c>
      <c r="AK61" s="51" t="str">
        <f t="shared" si="41"/>
        <v>14-17</v>
      </c>
      <c r="AL61" s="51">
        <f t="shared" si="53"/>
        <v>14</v>
      </c>
      <c r="AM61" s="51">
        <f t="shared" si="54"/>
        <v>4</v>
      </c>
      <c r="AN61" s="51">
        <f>'бланки '!D63</f>
        <v>58</v>
      </c>
      <c r="AO61" s="51" t="str">
        <f t="shared" si="42"/>
        <v>ГБОУ «ОСНОВНАЯ ОБЩЕОБРАЗОВАТЕЛЬНАЯ ШКОЛА С.П. СУРХАХИ»</v>
      </c>
      <c r="AP61" s="51">
        <f>'Рейтинговая таблица организаций'!BB61</f>
        <v>98</v>
      </c>
      <c r="AQ61" s="51">
        <f>'Рейтинговая таблица организаций'!BC61</f>
        <v>99</v>
      </c>
      <c r="AR61" s="51">
        <f>'Рейтинговая таблица организаций'!BD61</f>
        <v>100</v>
      </c>
      <c r="AS61" s="51">
        <f>'Рейтинговая таблица организаций'!BE61</f>
        <v>99.2</v>
      </c>
      <c r="AT61" s="51" t="str">
        <f t="shared" si="43"/>
        <v>28</v>
      </c>
      <c r="AU61" s="51">
        <f t="shared" si="55"/>
        <v>28</v>
      </c>
      <c r="AV61" s="51">
        <f t="shared" si="56"/>
        <v>1</v>
      </c>
      <c r="AW61" s="54" t="str">
        <f t="shared" si="44"/>
        <v>Назрановский район</v>
      </c>
      <c r="AX61" s="51">
        <f t="shared" si="45"/>
        <v>58</v>
      </c>
      <c r="AY61" s="51" t="str">
        <f t="shared" si="46"/>
        <v>ГБОУ «ОСНОВНАЯ ОБЩЕОБРАЗОВАТЕЛЬНАЯ ШКОЛА С.П. СУРХАХИ»</v>
      </c>
      <c r="AZ61" s="51">
        <f>'Рейтинговая таблица организаций'!BF61</f>
        <v>94.78</v>
      </c>
      <c r="BA61" s="51" t="str">
        <f t="shared" si="29"/>
        <v>56</v>
      </c>
      <c r="BB61" s="51">
        <f t="shared" si="57"/>
        <v>56</v>
      </c>
      <c r="BC61" s="51">
        <f t="shared" si="58"/>
        <v>1</v>
      </c>
    </row>
    <row r="62" spans="1:55" x14ac:dyDescent="0.25">
      <c r="A62" s="51">
        <f>'бланки '!D64</f>
        <v>59</v>
      </c>
      <c r="B62" s="52" t="str">
        <f>'Рейтинговая таблица организаций'!B62</f>
        <v>ГБОУ «ООШ С.П. ПЛИЕВО»</v>
      </c>
      <c r="C62" s="52" t="str">
        <f>'бланки '!A64</f>
        <v>Назрановский район</v>
      </c>
      <c r="D62" s="51">
        <f>'Рейтинговая таблица организаций'!C62</f>
        <v>261</v>
      </c>
      <c r="E62" s="51">
        <f t="shared" si="30"/>
        <v>59</v>
      </c>
      <c r="F62" s="51" t="str">
        <f t="shared" si="31"/>
        <v>ГБОУ «ООШ С.П. ПЛИЕВО»</v>
      </c>
      <c r="G62" s="51">
        <f>'Рейтинговая таблица организаций'!Q62</f>
        <v>100</v>
      </c>
      <c r="H62" s="51">
        <f>'Рейтинговая таблица организаций'!R62</f>
        <v>100</v>
      </c>
      <c r="I62" s="51">
        <f>'Рейтинговая таблица организаций'!S62</f>
        <v>98</v>
      </c>
      <c r="J62" s="51">
        <f>'Рейтинговая таблица организаций'!T62</f>
        <v>99.2</v>
      </c>
      <c r="K62" s="51" t="str">
        <f t="shared" si="32"/>
        <v>35-62</v>
      </c>
      <c r="L62" s="51">
        <f t="shared" si="47"/>
        <v>35</v>
      </c>
      <c r="M62" s="51">
        <f t="shared" si="48"/>
        <v>28</v>
      </c>
      <c r="N62" s="51">
        <f t="shared" si="33"/>
        <v>59</v>
      </c>
      <c r="O62" s="51" t="str">
        <f t="shared" si="34"/>
        <v>ГБОУ «ООШ С.П. ПЛИЕВО»</v>
      </c>
      <c r="P62" s="51">
        <f>'Рейтинговая таблица организаций'!Z62</f>
        <v>100</v>
      </c>
      <c r="Q62" s="51">
        <f>'Рейтинговая таблица организаций'!AB62</f>
        <v>93</v>
      </c>
      <c r="R62" s="51">
        <f>'Рейтинговая таблица организаций'!AC62</f>
        <v>96.5</v>
      </c>
      <c r="S62" s="51" t="str">
        <f t="shared" si="35"/>
        <v>77-81</v>
      </c>
      <c r="T62" s="51">
        <f t="shared" si="49"/>
        <v>77</v>
      </c>
      <c r="U62" s="51">
        <f t="shared" si="50"/>
        <v>5</v>
      </c>
      <c r="V62" s="51">
        <f t="shared" si="36"/>
        <v>59</v>
      </c>
      <c r="W62" s="51" t="str">
        <f t="shared" si="37"/>
        <v>ГБОУ «ООШ С.П. ПЛИЕВО»</v>
      </c>
      <c r="X62" s="51">
        <f>'Рейтинговая таблица организаций'!AH62</f>
        <v>20</v>
      </c>
      <c r="Y62" s="51">
        <f>'Рейтинговая таблица организаций'!AI62</f>
        <v>100</v>
      </c>
      <c r="Z62" s="53">
        <f>'Рейтинговая таблица организаций'!AJ62</f>
        <v>97</v>
      </c>
      <c r="AA62" s="51">
        <f>'Рейтинговая таблица организаций'!AK62</f>
        <v>75.099999999999994</v>
      </c>
      <c r="AB62" s="51" t="str">
        <f t="shared" si="38"/>
        <v>74</v>
      </c>
      <c r="AC62" s="51">
        <f t="shared" si="51"/>
        <v>74</v>
      </c>
      <c r="AD62" s="51">
        <f t="shared" si="52"/>
        <v>1</v>
      </c>
      <c r="AE62" s="51">
        <f t="shared" si="39"/>
        <v>59</v>
      </c>
      <c r="AF62" s="51" t="str">
        <f t="shared" si="40"/>
        <v>ГБОУ «ООШ С.П. ПЛИЕВО»</v>
      </c>
      <c r="AG62" s="51">
        <f>'Рейтинговая таблица организаций'!AR62</f>
        <v>96</v>
      </c>
      <c r="AH62" s="51">
        <f>'Рейтинговая таблица организаций'!AS62</f>
        <v>99</v>
      </c>
      <c r="AI62" s="51">
        <f>'Рейтинговая таблица организаций'!AT62</f>
        <v>98</v>
      </c>
      <c r="AJ62" s="51">
        <f>'Рейтинговая таблица организаций'!AU62</f>
        <v>97.6</v>
      </c>
      <c r="AK62" s="51" t="str">
        <f t="shared" si="41"/>
        <v>73</v>
      </c>
      <c r="AL62" s="51">
        <f t="shared" si="53"/>
        <v>73</v>
      </c>
      <c r="AM62" s="51">
        <f t="shared" si="54"/>
        <v>1</v>
      </c>
      <c r="AN62" s="51">
        <f>'бланки '!D64</f>
        <v>59</v>
      </c>
      <c r="AO62" s="51" t="str">
        <f t="shared" si="42"/>
        <v>ГБОУ «ООШ С.П. ПЛИЕВО»</v>
      </c>
      <c r="AP62" s="51">
        <f>'Рейтинговая таблица организаций'!BB62</f>
        <v>94</v>
      </c>
      <c r="AQ62" s="51">
        <f>'Рейтинговая таблица организаций'!BC62</f>
        <v>97</v>
      </c>
      <c r="AR62" s="51">
        <f>'Рейтинговая таблица организаций'!BD62</f>
        <v>97</v>
      </c>
      <c r="AS62" s="51">
        <f>'Рейтинговая таблица организаций'!BE62</f>
        <v>96.1</v>
      </c>
      <c r="AT62" s="51" t="str">
        <f t="shared" si="43"/>
        <v>81-82</v>
      </c>
      <c r="AU62" s="51">
        <f t="shared" si="55"/>
        <v>81</v>
      </c>
      <c r="AV62" s="51">
        <f t="shared" si="56"/>
        <v>2</v>
      </c>
      <c r="AW62" s="54" t="str">
        <f t="shared" si="44"/>
        <v>Назрановский район</v>
      </c>
      <c r="AX62" s="51">
        <f t="shared" si="45"/>
        <v>59</v>
      </c>
      <c r="AY62" s="51" t="str">
        <f t="shared" si="46"/>
        <v>ГБОУ «ООШ С.П. ПЛИЕВО»</v>
      </c>
      <c r="AZ62" s="51">
        <f>'Рейтинговая таблица организаций'!BF62</f>
        <v>92.9</v>
      </c>
      <c r="BA62" s="51" t="str">
        <f t="shared" si="29"/>
        <v>81</v>
      </c>
      <c r="BB62" s="51">
        <f t="shared" si="57"/>
        <v>81</v>
      </c>
      <c r="BC62" s="51">
        <f t="shared" si="58"/>
        <v>1</v>
      </c>
    </row>
    <row r="63" spans="1:55" x14ac:dyDescent="0.25">
      <c r="A63" s="51">
        <f>'бланки '!D65</f>
        <v>60</v>
      </c>
      <c r="B63" s="52" t="str">
        <f>'Рейтинговая таблица организаций'!B63</f>
        <v>ГБОУ «ООШ №1 С.П. КАНТЫШЕВО ИМ. ОСМИЕВА Х.С.»</v>
      </c>
      <c r="C63" s="52" t="str">
        <f>'бланки '!A65</f>
        <v>Назрановский район</v>
      </c>
      <c r="D63" s="51">
        <f>'Рейтинговая таблица организаций'!C63</f>
        <v>239</v>
      </c>
      <c r="E63" s="51">
        <f t="shared" si="30"/>
        <v>60</v>
      </c>
      <c r="F63" s="51" t="str">
        <f t="shared" si="31"/>
        <v>ГБОУ «ООШ №1 С.П. КАНТЫШЕВО ИМ. ОСМИЕВА Х.С.»</v>
      </c>
      <c r="G63" s="51">
        <f>'Рейтинговая таблица организаций'!Q63</f>
        <v>100</v>
      </c>
      <c r="H63" s="51">
        <f>'Рейтинговая таблица организаций'!R63</f>
        <v>100</v>
      </c>
      <c r="I63" s="51">
        <f>'Рейтинговая таблица организаций'!S63</f>
        <v>99</v>
      </c>
      <c r="J63" s="51">
        <f>'Рейтинговая таблица организаций'!T63</f>
        <v>99.6</v>
      </c>
      <c r="K63" s="51" t="str">
        <f t="shared" si="32"/>
        <v>11-34</v>
      </c>
      <c r="L63" s="51">
        <f t="shared" si="47"/>
        <v>11</v>
      </c>
      <c r="M63" s="51">
        <f t="shared" si="48"/>
        <v>24</v>
      </c>
      <c r="N63" s="51">
        <f t="shared" si="33"/>
        <v>60</v>
      </c>
      <c r="O63" s="51" t="str">
        <f t="shared" si="34"/>
        <v>ГБОУ «ООШ №1 С.П. КАНТЫШЕВО ИМ. ОСМИЕВА Х.С.»</v>
      </c>
      <c r="P63" s="51">
        <f>'Рейтинговая таблица организаций'!Z63</f>
        <v>100</v>
      </c>
      <c r="Q63" s="51">
        <f>'Рейтинговая таблица организаций'!AB63</f>
        <v>99</v>
      </c>
      <c r="R63" s="51">
        <f>'Рейтинговая таблица организаций'!AC63</f>
        <v>99.5</v>
      </c>
      <c r="S63" s="51" t="str">
        <f t="shared" si="35"/>
        <v>20-38</v>
      </c>
      <c r="T63" s="51">
        <f t="shared" si="49"/>
        <v>20</v>
      </c>
      <c r="U63" s="51">
        <f t="shared" si="50"/>
        <v>19</v>
      </c>
      <c r="V63" s="51">
        <f t="shared" si="36"/>
        <v>60</v>
      </c>
      <c r="W63" s="51" t="str">
        <f t="shared" si="37"/>
        <v>ГБОУ «ООШ №1 С.П. КАНТЫШЕВО ИМ. ОСМИЕВА Х.С.»</v>
      </c>
      <c r="X63" s="51">
        <f>'Рейтинговая таблица организаций'!AH63</f>
        <v>60</v>
      </c>
      <c r="Y63" s="51">
        <f>'Рейтинговая таблица организаций'!AI63</f>
        <v>60</v>
      </c>
      <c r="Z63" s="53">
        <f>'Рейтинговая таблица организаций'!AJ63</f>
        <v>98</v>
      </c>
      <c r="AA63" s="51">
        <f>'Рейтинговая таблица организаций'!AK63</f>
        <v>71.400000000000006</v>
      </c>
      <c r="AB63" s="51" t="str">
        <f t="shared" si="38"/>
        <v>81-82</v>
      </c>
      <c r="AC63" s="51">
        <f t="shared" si="51"/>
        <v>81</v>
      </c>
      <c r="AD63" s="51">
        <f t="shared" si="52"/>
        <v>2</v>
      </c>
      <c r="AE63" s="51">
        <f t="shared" si="39"/>
        <v>60</v>
      </c>
      <c r="AF63" s="51" t="str">
        <f t="shared" si="40"/>
        <v>ГБОУ «ООШ №1 С.П. КАНТЫШЕВО ИМ. ОСМИЕВА Х.С.»</v>
      </c>
      <c r="AG63" s="51">
        <f>'Рейтинговая таблица организаций'!AR63</f>
        <v>97</v>
      </c>
      <c r="AH63" s="51">
        <f>'Рейтинговая таблица организаций'!AS63</f>
        <v>98</v>
      </c>
      <c r="AI63" s="51">
        <f>'Рейтинговая таблица организаций'!AT63</f>
        <v>97</v>
      </c>
      <c r="AJ63" s="51">
        <f>'Рейтинговая таблица организаций'!AU63</f>
        <v>97.4</v>
      </c>
      <c r="AK63" s="51" t="str">
        <f t="shared" si="41"/>
        <v>74-75</v>
      </c>
      <c r="AL63" s="51">
        <f t="shared" si="53"/>
        <v>74</v>
      </c>
      <c r="AM63" s="51">
        <f t="shared" si="54"/>
        <v>2</v>
      </c>
      <c r="AN63" s="51">
        <f>'бланки '!D65</f>
        <v>60</v>
      </c>
      <c r="AO63" s="51" t="str">
        <f t="shared" si="42"/>
        <v>ГБОУ «ООШ №1 С.П. КАНТЫШЕВО ИМ. ОСМИЕВА Х.С.»</v>
      </c>
      <c r="AP63" s="51">
        <f>'Рейтинговая таблица организаций'!BB63</f>
        <v>94</v>
      </c>
      <c r="AQ63" s="51">
        <f>'Рейтинговая таблица организаций'!BC63</f>
        <v>96</v>
      </c>
      <c r="AR63" s="51">
        <f>'Рейтинговая таблица организаций'!BD63</f>
        <v>99</v>
      </c>
      <c r="AS63" s="51">
        <f>'Рейтинговая таблица организаций'!BE63</f>
        <v>96.9</v>
      </c>
      <c r="AT63" s="51" t="str">
        <f t="shared" si="43"/>
        <v>71-74</v>
      </c>
      <c r="AU63" s="51">
        <f t="shared" si="55"/>
        <v>71</v>
      </c>
      <c r="AV63" s="51">
        <f t="shared" si="56"/>
        <v>4</v>
      </c>
      <c r="AW63" s="54" t="str">
        <f t="shared" si="44"/>
        <v>Назрановский район</v>
      </c>
      <c r="AX63" s="51">
        <f t="shared" si="45"/>
        <v>60</v>
      </c>
      <c r="AY63" s="51" t="str">
        <f t="shared" si="46"/>
        <v>ГБОУ «ООШ №1 С.П. КАНТЫШЕВО ИМ. ОСМИЕВА Х.С.»</v>
      </c>
      <c r="AZ63" s="51">
        <f>'Рейтинговая таблица организаций'!BF63</f>
        <v>92.96</v>
      </c>
      <c r="BA63" s="51" t="str">
        <f t="shared" si="29"/>
        <v>79</v>
      </c>
      <c r="BB63" s="51">
        <f t="shared" si="57"/>
        <v>79</v>
      </c>
      <c r="BC63" s="51">
        <f t="shared" si="58"/>
        <v>1</v>
      </c>
    </row>
    <row r="64" spans="1:55" x14ac:dyDescent="0.25">
      <c r="A64" s="51">
        <f>'бланки '!D66</f>
        <v>61</v>
      </c>
      <c r="B64" s="52" t="str">
        <f>'Рейтинговая таблица организаций'!B64</f>
        <v>ГБОУ «СОШ-ДС №1 С.П. КАНТЫШЕВО»</v>
      </c>
      <c r="C64" s="52" t="str">
        <f>'бланки '!A66</f>
        <v>Назрановский район</v>
      </c>
      <c r="D64" s="51">
        <f>'Рейтинговая таблица организаций'!C64</f>
        <v>571</v>
      </c>
      <c r="E64" s="51">
        <f t="shared" si="30"/>
        <v>61</v>
      </c>
      <c r="F64" s="51" t="str">
        <f t="shared" si="31"/>
        <v>ГБОУ «СОШ-ДС №1 С.П. КАНТЫШЕВО»</v>
      </c>
      <c r="G64" s="51">
        <f>'Рейтинговая таблица организаций'!Q64</f>
        <v>100</v>
      </c>
      <c r="H64" s="51">
        <f>'Рейтинговая таблица организаций'!R64</f>
        <v>100</v>
      </c>
      <c r="I64" s="51">
        <f>'Рейтинговая таблица организаций'!S64</f>
        <v>99</v>
      </c>
      <c r="J64" s="51">
        <f>'Рейтинговая таблица организаций'!T64</f>
        <v>99.6</v>
      </c>
      <c r="K64" s="51" t="str">
        <f t="shared" si="32"/>
        <v>11-34</v>
      </c>
      <c r="L64" s="51">
        <f t="shared" si="47"/>
        <v>11</v>
      </c>
      <c r="M64" s="51">
        <f t="shared" si="48"/>
        <v>24</v>
      </c>
      <c r="N64" s="51">
        <f t="shared" si="33"/>
        <v>61</v>
      </c>
      <c r="O64" s="51" t="str">
        <f t="shared" si="34"/>
        <v>ГБОУ «СОШ-ДС №1 С.П. КАНТЫШЕВО»</v>
      </c>
      <c r="P64" s="51">
        <f>'Рейтинговая таблица организаций'!Z64</f>
        <v>100</v>
      </c>
      <c r="Q64" s="51">
        <f>'Рейтинговая таблица организаций'!AB64</f>
        <v>100</v>
      </c>
      <c r="R64" s="51">
        <f>'Рейтинговая таблица организаций'!AC64</f>
        <v>100</v>
      </c>
      <c r="S64" s="51" t="str">
        <f t="shared" si="35"/>
        <v>1-19</v>
      </c>
      <c r="T64" s="51">
        <f t="shared" si="49"/>
        <v>1</v>
      </c>
      <c r="U64" s="51">
        <f t="shared" si="50"/>
        <v>19</v>
      </c>
      <c r="V64" s="51">
        <f t="shared" si="36"/>
        <v>61</v>
      </c>
      <c r="W64" s="51" t="str">
        <f t="shared" si="37"/>
        <v>ГБОУ «СОШ-ДС №1 С.П. КАНТЫШЕВО»</v>
      </c>
      <c r="X64" s="51">
        <f>'Рейтинговая таблица организаций'!AH64</f>
        <v>80</v>
      </c>
      <c r="Y64" s="51">
        <f>'Рейтинговая таблица организаций'!AI64</f>
        <v>80</v>
      </c>
      <c r="Z64" s="53">
        <f>'Рейтинговая таблица организаций'!AJ64</f>
        <v>94</v>
      </c>
      <c r="AA64" s="51">
        <f>'Рейтинговая таблица организаций'!AK64</f>
        <v>84.2</v>
      </c>
      <c r="AB64" s="51" t="str">
        <f t="shared" si="38"/>
        <v>53-55</v>
      </c>
      <c r="AC64" s="51">
        <f t="shared" si="51"/>
        <v>53</v>
      </c>
      <c r="AD64" s="51">
        <f t="shared" si="52"/>
        <v>3</v>
      </c>
      <c r="AE64" s="51">
        <f t="shared" si="39"/>
        <v>61</v>
      </c>
      <c r="AF64" s="51" t="str">
        <f t="shared" si="40"/>
        <v>ГБОУ «СОШ-ДС №1 С.П. КАНТЫШЕВО»</v>
      </c>
      <c r="AG64" s="51">
        <f>'Рейтинговая таблица организаций'!AR64</f>
        <v>99</v>
      </c>
      <c r="AH64" s="51">
        <f>'Рейтинговая таблица организаций'!AS64</f>
        <v>99</v>
      </c>
      <c r="AI64" s="51">
        <f>'Рейтинговая таблица организаций'!AT64</f>
        <v>100</v>
      </c>
      <c r="AJ64" s="51">
        <f>'Рейтинговая таблица организаций'!AU64</f>
        <v>99.2</v>
      </c>
      <c r="AK64" s="51" t="str">
        <f t="shared" si="41"/>
        <v>31-39</v>
      </c>
      <c r="AL64" s="51">
        <f t="shared" si="53"/>
        <v>31</v>
      </c>
      <c r="AM64" s="51">
        <f t="shared" si="54"/>
        <v>9</v>
      </c>
      <c r="AN64" s="51">
        <f>'бланки '!D66</f>
        <v>61</v>
      </c>
      <c r="AO64" s="51" t="str">
        <f t="shared" si="42"/>
        <v>ГБОУ «СОШ-ДС №1 С.П. КАНТЫШЕВО»</v>
      </c>
      <c r="AP64" s="51">
        <f>'Рейтинговая таблица организаций'!BB64</f>
        <v>100</v>
      </c>
      <c r="AQ64" s="51">
        <f>'Рейтинговая таблица организаций'!BC64</f>
        <v>99</v>
      </c>
      <c r="AR64" s="51">
        <f>'Рейтинговая таблица организаций'!BD64</f>
        <v>99</v>
      </c>
      <c r="AS64" s="51">
        <f>'Рейтинговая таблица организаций'!BE64</f>
        <v>99.3</v>
      </c>
      <c r="AT64" s="51" t="str">
        <f t="shared" si="43"/>
        <v>26-27</v>
      </c>
      <c r="AU64" s="51">
        <f t="shared" si="55"/>
        <v>26</v>
      </c>
      <c r="AV64" s="51">
        <f t="shared" si="56"/>
        <v>2</v>
      </c>
      <c r="AW64" s="54" t="str">
        <f t="shared" si="44"/>
        <v>Назрановский район</v>
      </c>
      <c r="AX64" s="51">
        <f t="shared" si="45"/>
        <v>61</v>
      </c>
      <c r="AY64" s="51" t="str">
        <f t="shared" si="46"/>
        <v>ГБОУ «СОШ-ДС №1 С.П. КАНТЫШЕВО»</v>
      </c>
      <c r="AZ64" s="51">
        <f>'Рейтинговая таблица организаций'!BF64</f>
        <v>96.460000000000008</v>
      </c>
      <c r="BA64" s="51" t="str">
        <f t="shared" si="29"/>
        <v>37-38</v>
      </c>
      <c r="BB64" s="51">
        <f t="shared" si="57"/>
        <v>37</v>
      </c>
      <c r="BC64" s="51">
        <f t="shared" si="58"/>
        <v>2</v>
      </c>
    </row>
    <row r="65" spans="1:55" x14ac:dyDescent="0.25">
      <c r="A65" s="51">
        <f>'бланки '!D67</f>
        <v>62</v>
      </c>
      <c r="B65" s="52" t="str">
        <f>'Рейтинговая таблица организаций'!B65</f>
        <v>ГБОУ «СОШ №2 С.П. КАНТЫШЕВО»</v>
      </c>
      <c r="C65" s="52" t="str">
        <f>'бланки '!A67</f>
        <v>Назрановский район</v>
      </c>
      <c r="D65" s="51">
        <f>'Рейтинговая таблица организаций'!C65</f>
        <v>296</v>
      </c>
      <c r="E65" s="51">
        <f t="shared" si="30"/>
        <v>62</v>
      </c>
      <c r="F65" s="51" t="str">
        <f t="shared" si="31"/>
        <v>ГБОУ «СОШ №2 С.П. КАНТЫШЕВО»</v>
      </c>
      <c r="G65" s="51">
        <f>'Рейтинговая таблица организаций'!Q65</f>
        <v>100</v>
      </c>
      <c r="H65" s="51">
        <f>'Рейтинговая таблица организаций'!R65</f>
        <v>100</v>
      </c>
      <c r="I65" s="51">
        <f>'Рейтинговая таблица организаций'!S65</f>
        <v>98</v>
      </c>
      <c r="J65" s="51">
        <f>'Рейтинговая таблица организаций'!T65</f>
        <v>99.2</v>
      </c>
      <c r="K65" s="51" t="str">
        <f t="shared" si="32"/>
        <v>35-62</v>
      </c>
      <c r="L65" s="51">
        <f t="shared" si="47"/>
        <v>35</v>
      </c>
      <c r="M65" s="51">
        <f t="shared" si="48"/>
        <v>28</v>
      </c>
      <c r="N65" s="51">
        <f t="shared" si="33"/>
        <v>62</v>
      </c>
      <c r="O65" s="51" t="str">
        <f t="shared" si="34"/>
        <v>ГБОУ «СОШ №2 С.П. КАНТЫШЕВО»</v>
      </c>
      <c r="P65" s="51">
        <f>'Рейтинговая таблица организаций'!Z65</f>
        <v>100</v>
      </c>
      <c r="Q65" s="51">
        <f>'Рейтинговая таблица организаций'!AB65</f>
        <v>99</v>
      </c>
      <c r="R65" s="51">
        <f>'Рейтинговая таблица организаций'!AC65</f>
        <v>99.5</v>
      </c>
      <c r="S65" s="51" t="str">
        <f t="shared" si="35"/>
        <v>20-38</v>
      </c>
      <c r="T65" s="51">
        <f t="shared" si="49"/>
        <v>20</v>
      </c>
      <c r="U65" s="51">
        <f t="shared" si="50"/>
        <v>19</v>
      </c>
      <c r="V65" s="51">
        <f t="shared" si="36"/>
        <v>62</v>
      </c>
      <c r="W65" s="51" t="str">
        <f t="shared" si="37"/>
        <v>ГБОУ «СОШ №2 С.П. КАНТЫШЕВО»</v>
      </c>
      <c r="X65" s="51">
        <f>'Рейтинговая таблица организаций'!AH65</f>
        <v>40</v>
      </c>
      <c r="Y65" s="51">
        <f>'Рейтинговая таблица организаций'!AI65</f>
        <v>60</v>
      </c>
      <c r="Z65" s="53">
        <f>'Рейтинговая таблица организаций'!AJ65</f>
        <v>93</v>
      </c>
      <c r="AA65" s="51">
        <f>'Рейтинговая таблица организаций'!AK65</f>
        <v>63.9</v>
      </c>
      <c r="AB65" s="51" t="str">
        <f t="shared" si="38"/>
        <v>94</v>
      </c>
      <c r="AC65" s="51">
        <f t="shared" si="51"/>
        <v>94</v>
      </c>
      <c r="AD65" s="51">
        <f t="shared" si="52"/>
        <v>1</v>
      </c>
      <c r="AE65" s="51">
        <f t="shared" si="39"/>
        <v>62</v>
      </c>
      <c r="AF65" s="51" t="str">
        <f t="shared" si="40"/>
        <v>ГБОУ «СОШ №2 С.П. КАНТЫШЕВО»</v>
      </c>
      <c r="AG65" s="51">
        <f>'Рейтинговая таблица организаций'!AR65</f>
        <v>98</v>
      </c>
      <c r="AH65" s="51">
        <f>'Рейтинговая таблица организаций'!AS65</f>
        <v>100</v>
      </c>
      <c r="AI65" s="51">
        <f>'Рейтинговая таблица организаций'!AT65</f>
        <v>99</v>
      </c>
      <c r="AJ65" s="51">
        <f>'Рейтинговая таблица организаций'!AU65</f>
        <v>99</v>
      </c>
      <c r="AK65" s="51" t="str">
        <f t="shared" si="41"/>
        <v>40-47</v>
      </c>
      <c r="AL65" s="51">
        <f t="shared" si="53"/>
        <v>40</v>
      </c>
      <c r="AM65" s="51">
        <f t="shared" si="54"/>
        <v>8</v>
      </c>
      <c r="AN65" s="51">
        <f>'бланки '!D67</f>
        <v>62</v>
      </c>
      <c r="AO65" s="51" t="str">
        <f t="shared" si="42"/>
        <v>ГБОУ «СОШ №2 С.П. КАНТЫШЕВО»</v>
      </c>
      <c r="AP65" s="51">
        <f>'Рейтинговая таблица организаций'!BB65</f>
        <v>99</v>
      </c>
      <c r="AQ65" s="51">
        <f>'Рейтинговая таблица организаций'!BC65</f>
        <v>99</v>
      </c>
      <c r="AR65" s="51">
        <f>'Рейтинговая таблица организаций'!BD65</f>
        <v>99</v>
      </c>
      <c r="AS65" s="51">
        <f>'Рейтинговая таблица организаций'!BE65</f>
        <v>99</v>
      </c>
      <c r="AT65" s="51" t="str">
        <f t="shared" si="43"/>
        <v>32-35</v>
      </c>
      <c r="AU65" s="51">
        <f t="shared" si="55"/>
        <v>32</v>
      </c>
      <c r="AV65" s="51">
        <f t="shared" si="56"/>
        <v>4</v>
      </c>
      <c r="AW65" s="54" t="str">
        <f t="shared" si="44"/>
        <v>Назрановский район</v>
      </c>
      <c r="AX65" s="51">
        <f t="shared" si="45"/>
        <v>62</v>
      </c>
      <c r="AY65" s="51" t="str">
        <f t="shared" si="46"/>
        <v>ГБОУ «СОШ №2 С.П. КАНТЫШЕВО»</v>
      </c>
      <c r="AZ65" s="51">
        <f>'Рейтинговая таблица организаций'!BF65</f>
        <v>92.11999999999999</v>
      </c>
      <c r="BA65" s="51" t="str">
        <f t="shared" si="29"/>
        <v>87</v>
      </c>
      <c r="BB65" s="51">
        <f t="shared" si="57"/>
        <v>87</v>
      </c>
      <c r="BC65" s="51">
        <f t="shared" si="58"/>
        <v>1</v>
      </c>
    </row>
    <row r="66" spans="1:55" x14ac:dyDescent="0.25">
      <c r="A66" s="51">
        <f>'бланки '!D68</f>
        <v>63</v>
      </c>
      <c r="B66" s="52" t="str">
        <f>'Рейтинговая таблица организаций'!B66</f>
        <v>ГБОУ «СОШ №3 С.П. КАНТЫШЕВО»</v>
      </c>
      <c r="C66" s="52" t="str">
        <f>'бланки '!A68</f>
        <v>Назрановский район</v>
      </c>
      <c r="D66" s="51">
        <f>'Рейтинговая таблица организаций'!C66</f>
        <v>488</v>
      </c>
      <c r="E66" s="51">
        <f t="shared" si="30"/>
        <v>63</v>
      </c>
      <c r="F66" s="51" t="str">
        <f t="shared" si="31"/>
        <v>ГБОУ «СОШ №3 С.П. КАНТЫШЕВО»</v>
      </c>
      <c r="G66" s="51">
        <f>'Рейтинговая таблица организаций'!Q66</f>
        <v>100</v>
      </c>
      <c r="H66" s="51">
        <f>'Рейтинговая таблица организаций'!R66</f>
        <v>100</v>
      </c>
      <c r="I66" s="51">
        <f>'Рейтинговая таблица организаций'!S66</f>
        <v>96</v>
      </c>
      <c r="J66" s="51">
        <f>'Рейтинговая таблица организаций'!T66</f>
        <v>98.4</v>
      </c>
      <c r="K66" s="51" t="str">
        <f t="shared" si="32"/>
        <v>71-85</v>
      </c>
      <c r="L66" s="51">
        <f t="shared" si="47"/>
        <v>71</v>
      </c>
      <c r="M66" s="51">
        <f t="shared" si="48"/>
        <v>15</v>
      </c>
      <c r="N66" s="51">
        <f t="shared" si="33"/>
        <v>63</v>
      </c>
      <c r="O66" s="51" t="str">
        <f t="shared" si="34"/>
        <v>ГБОУ «СОШ №3 С.П. КАНТЫШЕВО»</v>
      </c>
      <c r="P66" s="51">
        <f>'Рейтинговая таблица организаций'!Z66</f>
        <v>100</v>
      </c>
      <c r="Q66" s="51">
        <f>'Рейтинговая таблица организаций'!AB66</f>
        <v>90</v>
      </c>
      <c r="R66" s="51">
        <f>'Рейтинговая таблица организаций'!AC66</f>
        <v>95</v>
      </c>
      <c r="S66" s="51" t="str">
        <f t="shared" si="35"/>
        <v>93-100</v>
      </c>
      <c r="T66" s="51">
        <f t="shared" si="49"/>
        <v>93</v>
      </c>
      <c r="U66" s="51">
        <f t="shared" si="50"/>
        <v>8</v>
      </c>
      <c r="V66" s="51">
        <f t="shared" si="36"/>
        <v>63</v>
      </c>
      <c r="W66" s="51" t="str">
        <f t="shared" si="37"/>
        <v>ГБОУ «СОШ №3 С.П. КАНТЫШЕВО»</v>
      </c>
      <c r="X66" s="51">
        <f>'Рейтинговая таблица организаций'!AH66</f>
        <v>60</v>
      </c>
      <c r="Y66" s="51">
        <f>'Рейтинговая таблица организаций'!AI66</f>
        <v>60</v>
      </c>
      <c r="Z66" s="53">
        <f>'Рейтинговая таблица организаций'!AJ66</f>
        <v>92</v>
      </c>
      <c r="AA66" s="51">
        <f>'Рейтинговая таблица организаций'!AK66</f>
        <v>69.599999999999994</v>
      </c>
      <c r="AB66" s="51" t="str">
        <f t="shared" si="38"/>
        <v>86</v>
      </c>
      <c r="AC66" s="51">
        <f t="shared" si="51"/>
        <v>86</v>
      </c>
      <c r="AD66" s="51">
        <f t="shared" si="52"/>
        <v>1</v>
      </c>
      <c r="AE66" s="51">
        <f t="shared" si="39"/>
        <v>63</v>
      </c>
      <c r="AF66" s="51" t="str">
        <f t="shared" si="40"/>
        <v>ГБОУ «СОШ №3 С.П. КАНТЫШЕВО»</v>
      </c>
      <c r="AG66" s="51">
        <f>'Рейтинговая таблица организаций'!AR66</f>
        <v>94</v>
      </c>
      <c r="AH66" s="51">
        <f>'Рейтинговая таблица организаций'!AS66</f>
        <v>95</v>
      </c>
      <c r="AI66" s="51">
        <f>'Рейтинговая таблица организаций'!AT66</f>
        <v>98</v>
      </c>
      <c r="AJ66" s="51">
        <f>'Рейтинговая таблица организаций'!AU66</f>
        <v>95.2</v>
      </c>
      <c r="AK66" s="51" t="str">
        <f t="shared" si="41"/>
        <v>92-93</v>
      </c>
      <c r="AL66" s="51">
        <f t="shared" si="53"/>
        <v>92</v>
      </c>
      <c r="AM66" s="51">
        <f t="shared" si="54"/>
        <v>2</v>
      </c>
      <c r="AN66" s="51">
        <f>'бланки '!D68</f>
        <v>63</v>
      </c>
      <c r="AO66" s="51" t="str">
        <f t="shared" si="42"/>
        <v>ГБОУ «СОШ №3 С.П. КАНТЫШЕВО»</v>
      </c>
      <c r="AP66" s="51">
        <f>'Рейтинговая таблица организаций'!BB66</f>
        <v>90</v>
      </c>
      <c r="AQ66" s="51">
        <f>'Рейтинговая таблица организаций'!BC66</f>
        <v>90</v>
      </c>
      <c r="AR66" s="51">
        <f>'Рейтинговая таблица организаций'!BD66</f>
        <v>93</v>
      </c>
      <c r="AS66" s="51">
        <f>'Рейтинговая таблица организаций'!BE66</f>
        <v>91.5</v>
      </c>
      <c r="AT66" s="51" t="str">
        <f t="shared" si="43"/>
        <v>96-97</v>
      </c>
      <c r="AU66" s="51">
        <f t="shared" si="55"/>
        <v>96</v>
      </c>
      <c r="AV66" s="51">
        <f t="shared" si="56"/>
        <v>2</v>
      </c>
      <c r="AW66" s="54" t="str">
        <f t="shared" si="44"/>
        <v>Назрановский район</v>
      </c>
      <c r="AX66" s="51">
        <f t="shared" si="45"/>
        <v>63</v>
      </c>
      <c r="AY66" s="51" t="str">
        <f t="shared" si="46"/>
        <v>ГБОУ «СОШ №3 С.П. КАНТЫШЕВО»</v>
      </c>
      <c r="AZ66" s="51">
        <f>'Рейтинговая таблица организаций'!BF66</f>
        <v>89.94</v>
      </c>
      <c r="BA66" s="51" t="str">
        <f t="shared" si="29"/>
        <v>96</v>
      </c>
      <c r="BB66" s="51">
        <f t="shared" si="57"/>
        <v>96</v>
      </c>
      <c r="BC66" s="51">
        <f t="shared" si="58"/>
        <v>1</v>
      </c>
    </row>
    <row r="67" spans="1:55" x14ac:dyDescent="0.25">
      <c r="A67" s="51">
        <f>'бланки '!D69</f>
        <v>64</v>
      </c>
      <c r="B67" s="52" t="str">
        <f>'Рейтинговая таблица организаций'!B67</f>
        <v>ГБОУ «СОШ№3 С.П.ПЛИЕВО»</v>
      </c>
      <c r="C67" s="52" t="str">
        <f>'бланки '!A69</f>
        <v>Назрановский район</v>
      </c>
      <c r="D67" s="51">
        <f>'Рейтинговая таблица организаций'!C67</f>
        <v>578</v>
      </c>
      <c r="E67" s="51">
        <f t="shared" si="30"/>
        <v>64</v>
      </c>
      <c r="F67" s="51" t="str">
        <f t="shared" si="31"/>
        <v>ГБОУ «СОШ№3 С.П.ПЛИЕВО»</v>
      </c>
      <c r="G67" s="51">
        <f>'Рейтинговая таблица организаций'!Q67</f>
        <v>100</v>
      </c>
      <c r="H67" s="51">
        <f>'Рейтинговая таблица организаций'!R67</f>
        <v>100</v>
      </c>
      <c r="I67" s="51">
        <f>'Рейтинговая таблица организаций'!S67</f>
        <v>95</v>
      </c>
      <c r="J67" s="51">
        <f>'Рейтинговая таблица организаций'!T67</f>
        <v>98</v>
      </c>
      <c r="K67" s="51" t="str">
        <f t="shared" si="32"/>
        <v>86-94</v>
      </c>
      <c r="L67" s="51">
        <f t="shared" si="47"/>
        <v>86</v>
      </c>
      <c r="M67" s="51">
        <f t="shared" si="48"/>
        <v>9</v>
      </c>
      <c r="N67" s="51">
        <f t="shared" si="33"/>
        <v>64</v>
      </c>
      <c r="O67" s="51" t="str">
        <f t="shared" si="34"/>
        <v>ГБОУ «СОШ№3 С.П.ПЛИЕВО»</v>
      </c>
      <c r="P67" s="51">
        <f>'Рейтинговая таблица организаций'!Z67</f>
        <v>100</v>
      </c>
      <c r="Q67" s="51">
        <f>'Рейтинговая таблица организаций'!AB67</f>
        <v>90</v>
      </c>
      <c r="R67" s="51">
        <f>'Рейтинговая таблица организаций'!AC67</f>
        <v>95</v>
      </c>
      <c r="S67" s="51" t="str">
        <f t="shared" si="35"/>
        <v>93-100</v>
      </c>
      <c r="T67" s="51">
        <f t="shared" si="49"/>
        <v>93</v>
      </c>
      <c r="U67" s="51">
        <f t="shared" si="50"/>
        <v>8</v>
      </c>
      <c r="V67" s="51">
        <f t="shared" si="36"/>
        <v>64</v>
      </c>
      <c r="W67" s="51" t="str">
        <f t="shared" si="37"/>
        <v>ГБОУ «СОШ№3 С.П.ПЛИЕВО»</v>
      </c>
      <c r="X67" s="51">
        <f>'Рейтинговая таблица организаций'!AH67</f>
        <v>40</v>
      </c>
      <c r="Y67" s="51">
        <f>'Рейтинговая таблица организаций'!AI67</f>
        <v>60</v>
      </c>
      <c r="Z67" s="53">
        <f>'Рейтинговая таблица организаций'!AJ67</f>
        <v>94</v>
      </c>
      <c r="AA67" s="51">
        <f>'Рейтинговая таблица организаций'!AK67</f>
        <v>64.2</v>
      </c>
      <c r="AB67" s="51" t="str">
        <f t="shared" si="38"/>
        <v>92-93</v>
      </c>
      <c r="AC67" s="51">
        <f t="shared" si="51"/>
        <v>92</v>
      </c>
      <c r="AD67" s="51">
        <f t="shared" si="52"/>
        <v>2</v>
      </c>
      <c r="AE67" s="51">
        <f t="shared" si="39"/>
        <v>64</v>
      </c>
      <c r="AF67" s="51" t="str">
        <f t="shared" si="40"/>
        <v>ГБОУ «СОШ№3 С.П.ПЛИЕВО»</v>
      </c>
      <c r="AG67" s="51">
        <f>'Рейтинговая таблица организаций'!AR67</f>
        <v>94</v>
      </c>
      <c r="AH67" s="51">
        <f>'Рейтинговая таблица организаций'!AS67</f>
        <v>95</v>
      </c>
      <c r="AI67" s="51">
        <f>'Рейтинговая таблица организаций'!AT67</f>
        <v>96</v>
      </c>
      <c r="AJ67" s="51">
        <f>'Рейтинговая таблица организаций'!AU67</f>
        <v>94.8</v>
      </c>
      <c r="AK67" s="51" t="str">
        <f t="shared" si="41"/>
        <v>94</v>
      </c>
      <c r="AL67" s="51">
        <f t="shared" si="53"/>
        <v>94</v>
      </c>
      <c r="AM67" s="51">
        <f t="shared" si="54"/>
        <v>1</v>
      </c>
      <c r="AN67" s="51">
        <f>'бланки '!D69</f>
        <v>64</v>
      </c>
      <c r="AO67" s="51" t="str">
        <f t="shared" si="42"/>
        <v>ГБОУ «СОШ№3 С.П.ПЛИЕВО»</v>
      </c>
      <c r="AP67" s="51">
        <f>'Рейтинговая таблица организаций'!BB67</f>
        <v>96</v>
      </c>
      <c r="AQ67" s="51">
        <f>'Рейтинговая таблица организаций'!BC67</f>
        <v>93</v>
      </c>
      <c r="AR67" s="51">
        <f>'Рейтинговая таблица организаций'!BD67</f>
        <v>95</v>
      </c>
      <c r="AS67" s="51">
        <f>'Рейтинговая таблица организаций'!BE67</f>
        <v>94.9</v>
      </c>
      <c r="AT67" s="51" t="str">
        <f t="shared" si="43"/>
        <v>87-88</v>
      </c>
      <c r="AU67" s="51">
        <f t="shared" si="55"/>
        <v>87</v>
      </c>
      <c r="AV67" s="51">
        <f t="shared" si="56"/>
        <v>2</v>
      </c>
      <c r="AW67" s="54" t="str">
        <f t="shared" si="44"/>
        <v>Назрановский район</v>
      </c>
      <c r="AX67" s="51">
        <f t="shared" si="45"/>
        <v>64</v>
      </c>
      <c r="AY67" s="51" t="str">
        <f t="shared" si="46"/>
        <v>ГБОУ «СОШ№3 С.П.ПЛИЕВО»</v>
      </c>
      <c r="AZ67" s="51">
        <f>'Рейтинговая таблица организаций'!BF67</f>
        <v>89.38</v>
      </c>
      <c r="BA67" s="51" t="str">
        <f t="shared" si="29"/>
        <v>98</v>
      </c>
      <c r="BB67" s="51">
        <f t="shared" si="57"/>
        <v>98</v>
      </c>
      <c r="BC67" s="51">
        <f t="shared" si="58"/>
        <v>1</v>
      </c>
    </row>
    <row r="68" spans="1:55" x14ac:dyDescent="0.25">
      <c r="A68" s="51">
        <f>'бланки '!D70</f>
        <v>65</v>
      </c>
      <c r="B68" s="52" t="str">
        <f>'Рейтинговая таблица организаций'!B68</f>
        <v>ГБОУ «СОШ С.П. ДОЛАКОВО»</v>
      </c>
      <c r="C68" s="52" t="str">
        <f>'бланки '!A70</f>
        <v>Назрановский район</v>
      </c>
      <c r="D68" s="51">
        <f>'Рейтинговая таблица организаций'!C68</f>
        <v>208</v>
      </c>
      <c r="E68" s="51">
        <f t="shared" si="30"/>
        <v>65</v>
      </c>
      <c r="F68" s="51" t="str">
        <f t="shared" si="31"/>
        <v>ГБОУ «СОШ С.П. ДОЛАКОВО»</v>
      </c>
      <c r="G68" s="51">
        <f>'Рейтинговая таблица организаций'!Q68</f>
        <v>100</v>
      </c>
      <c r="H68" s="51">
        <f>'Рейтинговая таблица организаций'!R68</f>
        <v>100</v>
      </c>
      <c r="I68" s="51">
        <f>'Рейтинговая таблица организаций'!S68</f>
        <v>96</v>
      </c>
      <c r="J68" s="51">
        <f>'Рейтинговая таблица организаций'!T68</f>
        <v>98.4</v>
      </c>
      <c r="K68" s="51" t="str">
        <f t="shared" si="32"/>
        <v>71-85</v>
      </c>
      <c r="L68" s="51">
        <f t="shared" ref="L68:L103" si="59">RANK(J68,J$4:J$103)</f>
        <v>71</v>
      </c>
      <c r="M68" s="51">
        <f t="shared" ref="M68:M99" si="60">COUNTIF(L$4:L$103,L68)</f>
        <v>15</v>
      </c>
      <c r="N68" s="51">
        <f t="shared" si="33"/>
        <v>65</v>
      </c>
      <c r="O68" s="51" t="str">
        <f t="shared" si="34"/>
        <v>ГБОУ «СОШ С.П. ДОЛАКОВО»</v>
      </c>
      <c r="P68" s="51">
        <f>'Рейтинговая таблица организаций'!Z68</f>
        <v>100</v>
      </c>
      <c r="Q68" s="51">
        <f>'Рейтинговая таблица организаций'!AB68</f>
        <v>94</v>
      </c>
      <c r="R68" s="51">
        <f>'Рейтинговая таблица организаций'!AC68</f>
        <v>97</v>
      </c>
      <c r="S68" s="51" t="str">
        <f t="shared" si="35"/>
        <v>71-76</v>
      </c>
      <c r="T68" s="51">
        <f t="shared" ref="T68:T103" si="61">RANK(R68,R$4:R$103)</f>
        <v>71</v>
      </c>
      <c r="U68" s="51">
        <f t="shared" ref="U68:U99" si="62">COUNTIF(T$4:T$103,T68)</f>
        <v>6</v>
      </c>
      <c r="V68" s="51">
        <f t="shared" si="36"/>
        <v>65</v>
      </c>
      <c r="W68" s="51" t="str">
        <f t="shared" si="37"/>
        <v>ГБОУ «СОШ С.П. ДОЛАКОВО»</v>
      </c>
      <c r="X68" s="51">
        <f>'Рейтинговая таблица организаций'!AH68</f>
        <v>20</v>
      </c>
      <c r="Y68" s="51">
        <f>'Рейтинговая таблица организаций'!AI68</f>
        <v>60</v>
      </c>
      <c r="Z68" s="53">
        <f>'Рейтинговая таблица организаций'!AJ68</f>
        <v>100</v>
      </c>
      <c r="AA68" s="51">
        <f>'Рейтинговая таблица организаций'!AK68</f>
        <v>60</v>
      </c>
      <c r="AB68" s="51" t="str">
        <f t="shared" si="38"/>
        <v>97-98</v>
      </c>
      <c r="AC68" s="51">
        <f t="shared" ref="AC68:AC103" si="63">RANK(AA68,AA$4:AA$103)</f>
        <v>97</v>
      </c>
      <c r="AD68" s="51">
        <f t="shared" ref="AD68:AD99" si="64">COUNTIF(AC$4:AC$103,AC68)</f>
        <v>2</v>
      </c>
      <c r="AE68" s="51">
        <f t="shared" si="39"/>
        <v>65</v>
      </c>
      <c r="AF68" s="51" t="str">
        <f t="shared" si="40"/>
        <v>ГБОУ «СОШ С.П. ДОЛАКОВО»</v>
      </c>
      <c r="AG68" s="51">
        <f>'Рейтинговая таблица организаций'!AR68</f>
        <v>96</v>
      </c>
      <c r="AH68" s="51">
        <f>'Рейтинговая таблица организаций'!AS68</f>
        <v>96</v>
      </c>
      <c r="AI68" s="51">
        <f>'Рейтинговая таблица организаций'!AT68</f>
        <v>98</v>
      </c>
      <c r="AJ68" s="51">
        <f>'Рейтинговая таблица организаций'!AU68</f>
        <v>96.4</v>
      </c>
      <c r="AK68" s="51" t="str">
        <f t="shared" si="41"/>
        <v>84-86</v>
      </c>
      <c r="AL68" s="51">
        <f t="shared" ref="AL68:AL103" si="65">RANK(AJ68,AJ$4:AJ$103)</f>
        <v>84</v>
      </c>
      <c r="AM68" s="51">
        <f t="shared" ref="AM68:AM99" si="66">COUNTIF(AL$4:AL$103,AL68)</f>
        <v>3</v>
      </c>
      <c r="AN68" s="51">
        <f>'бланки '!D70</f>
        <v>65</v>
      </c>
      <c r="AO68" s="51" t="str">
        <f t="shared" si="42"/>
        <v>ГБОУ «СОШ С.П. ДОЛАКОВО»</v>
      </c>
      <c r="AP68" s="51">
        <f>'Рейтинговая таблица организаций'!BB68</f>
        <v>94</v>
      </c>
      <c r="AQ68" s="51">
        <f>'Рейтинговая таблица организаций'!BC68</f>
        <v>95</v>
      </c>
      <c r="AR68" s="51">
        <f>'Рейтинговая таблица организаций'!BD68</f>
        <v>95</v>
      </c>
      <c r="AS68" s="51">
        <f>'Рейтинговая таблица организаций'!BE68</f>
        <v>94.7</v>
      </c>
      <c r="AT68" s="51" t="str">
        <f t="shared" si="43"/>
        <v>89</v>
      </c>
      <c r="AU68" s="51">
        <f t="shared" ref="AU68:AU103" si="67">RANK(AS68,AS$4:AS$103)</f>
        <v>89</v>
      </c>
      <c r="AV68" s="51">
        <f t="shared" ref="AV68:AV99" si="68">COUNTIF(AU$4:AU$103,AU68)</f>
        <v>1</v>
      </c>
      <c r="AW68" s="54" t="str">
        <f t="shared" si="44"/>
        <v>Назрановский район</v>
      </c>
      <c r="AX68" s="51">
        <f t="shared" si="45"/>
        <v>65</v>
      </c>
      <c r="AY68" s="51" t="str">
        <f t="shared" si="46"/>
        <v>ГБОУ «СОШ С.П. ДОЛАКОВО»</v>
      </c>
      <c r="AZ68" s="51">
        <f>'Рейтинговая таблица организаций'!BF68</f>
        <v>89.3</v>
      </c>
      <c r="BA68" s="51" t="str">
        <f t="shared" si="29"/>
        <v>99</v>
      </c>
      <c r="BB68" s="51">
        <f t="shared" ref="BB68:BB103" si="69">RANK(AZ68,AZ$4:AZ$103)</f>
        <v>99</v>
      </c>
      <c r="BC68" s="51">
        <f t="shared" ref="BC68:BC103" si="70">COUNTIF(AZ$4:AZ$103,AZ68)</f>
        <v>1</v>
      </c>
    </row>
    <row r="69" spans="1:55" x14ac:dyDescent="0.25">
      <c r="A69" s="51">
        <f>'бланки '!D71</f>
        <v>66</v>
      </c>
      <c r="B69" s="52" t="str">
        <f>'Рейтинговая таблица организаций'!B69</f>
        <v>ГБОУ «СОШ№3 «С.П. Долаково»</v>
      </c>
      <c r="C69" s="52" t="str">
        <f>'бланки '!A71</f>
        <v>Назрановский район</v>
      </c>
      <c r="D69" s="51">
        <f>'Рейтинговая таблица организаций'!C69</f>
        <v>157</v>
      </c>
      <c r="E69" s="51">
        <f t="shared" si="30"/>
        <v>66</v>
      </c>
      <c r="F69" s="51" t="str">
        <f t="shared" si="31"/>
        <v>ГБОУ «СОШ№3 «С.П. Долаково»</v>
      </c>
      <c r="G69" s="51">
        <f>'Рейтинговая таблица организаций'!Q69</f>
        <v>100</v>
      </c>
      <c r="H69" s="51">
        <f>'Рейтинговая таблица организаций'!R69</f>
        <v>100</v>
      </c>
      <c r="I69" s="51">
        <f>'Рейтинговая таблица организаций'!S69</f>
        <v>99</v>
      </c>
      <c r="J69" s="51">
        <f>'Рейтинговая таблица организаций'!T69</f>
        <v>99.6</v>
      </c>
      <c r="K69" s="51" t="str">
        <f t="shared" si="32"/>
        <v>11-34</v>
      </c>
      <c r="L69" s="51">
        <f t="shared" si="59"/>
        <v>11</v>
      </c>
      <c r="M69" s="51">
        <f t="shared" si="60"/>
        <v>24</v>
      </c>
      <c r="N69" s="51">
        <f t="shared" si="33"/>
        <v>66</v>
      </c>
      <c r="O69" s="51" t="str">
        <f t="shared" si="34"/>
        <v>ГБОУ «СОШ№3 «С.П. Долаково»</v>
      </c>
      <c r="P69" s="51">
        <f>'Рейтинговая таблица организаций'!Z69</f>
        <v>100</v>
      </c>
      <c r="Q69" s="51">
        <f>'Рейтинговая таблица организаций'!AB69</f>
        <v>99</v>
      </c>
      <c r="R69" s="51">
        <f>'Рейтинговая таблица организаций'!AC69</f>
        <v>99.5</v>
      </c>
      <c r="S69" s="51" t="str">
        <f t="shared" si="35"/>
        <v>20-38</v>
      </c>
      <c r="T69" s="51">
        <f t="shared" si="61"/>
        <v>20</v>
      </c>
      <c r="U69" s="51">
        <f t="shared" si="62"/>
        <v>19</v>
      </c>
      <c r="V69" s="51">
        <f t="shared" si="36"/>
        <v>66</v>
      </c>
      <c r="W69" s="51" t="str">
        <f t="shared" si="37"/>
        <v>ГБОУ «СОШ№3 «С.П. Долаково»</v>
      </c>
      <c r="X69" s="51">
        <f>'Рейтинговая таблица организаций'!AH69</f>
        <v>60</v>
      </c>
      <c r="Y69" s="51">
        <f>'Рейтинговая таблица организаций'!AI69</f>
        <v>60</v>
      </c>
      <c r="Z69" s="53">
        <f>'Рейтинговая таблица организаций'!AJ69</f>
        <v>99</v>
      </c>
      <c r="AA69" s="51">
        <f>'Рейтинговая таблица организаций'!AK69</f>
        <v>71.7</v>
      </c>
      <c r="AB69" s="51" t="str">
        <f t="shared" si="38"/>
        <v>79-80</v>
      </c>
      <c r="AC69" s="51">
        <f t="shared" si="63"/>
        <v>79</v>
      </c>
      <c r="AD69" s="51">
        <f t="shared" si="64"/>
        <v>2</v>
      </c>
      <c r="AE69" s="51">
        <f t="shared" si="39"/>
        <v>66</v>
      </c>
      <c r="AF69" s="51" t="str">
        <f t="shared" si="40"/>
        <v>ГБОУ «СОШ№3 «С.П. Долаково»</v>
      </c>
      <c r="AG69" s="51">
        <f>'Рейтинговая таблица организаций'!AR69</f>
        <v>93</v>
      </c>
      <c r="AH69" s="51">
        <f>'Рейтинговая таблица организаций'!AS69</f>
        <v>99</v>
      </c>
      <c r="AI69" s="51">
        <f>'Рейтинговая таблица организаций'!AT69</f>
        <v>96</v>
      </c>
      <c r="AJ69" s="51">
        <f>'Рейтинговая таблица организаций'!AU69</f>
        <v>96</v>
      </c>
      <c r="AK69" s="51" t="str">
        <f t="shared" si="41"/>
        <v>88</v>
      </c>
      <c r="AL69" s="51">
        <f t="shared" si="65"/>
        <v>88</v>
      </c>
      <c r="AM69" s="51">
        <f t="shared" si="66"/>
        <v>1</v>
      </c>
      <c r="AN69" s="51">
        <f>'бланки '!D71</f>
        <v>66</v>
      </c>
      <c r="AO69" s="51" t="str">
        <f t="shared" si="42"/>
        <v>ГБОУ «СОШ№3 «С.П. Долаково»</v>
      </c>
      <c r="AP69" s="51">
        <f>'Рейтинговая таблица организаций'!BB69</f>
        <v>96</v>
      </c>
      <c r="AQ69" s="51">
        <f>'Рейтинговая таблица организаций'!BC69</f>
        <v>95</v>
      </c>
      <c r="AR69" s="51">
        <f>'Рейтинговая таблица организаций'!BD69</f>
        <v>99</v>
      </c>
      <c r="AS69" s="51">
        <f>'Рейтинговая таблица организаций'!BE69</f>
        <v>97.3</v>
      </c>
      <c r="AT69" s="51" t="str">
        <f t="shared" si="43"/>
        <v>64-65</v>
      </c>
      <c r="AU69" s="51">
        <f t="shared" si="67"/>
        <v>64</v>
      </c>
      <c r="AV69" s="51">
        <f t="shared" si="68"/>
        <v>2</v>
      </c>
      <c r="AW69" s="54" t="str">
        <f t="shared" si="44"/>
        <v>Назрановский район</v>
      </c>
      <c r="AX69" s="51">
        <f t="shared" si="45"/>
        <v>66</v>
      </c>
      <c r="AY69" s="51" t="str">
        <f t="shared" si="46"/>
        <v>ГБОУ «СОШ№3 «С.П. Долаково»</v>
      </c>
      <c r="AZ69" s="51">
        <f>'Рейтинговая таблица организаций'!BF69</f>
        <v>92.820000000000007</v>
      </c>
      <c r="BA69" s="51" t="str">
        <f t="shared" ref="BA69:BA103" si="71">IF(BC69=1,TEXT(BB69,0),CONCATENATE(BB69,"-",BB69+BC69-1))</f>
        <v>82</v>
      </c>
      <c r="BB69" s="51">
        <f t="shared" si="69"/>
        <v>82</v>
      </c>
      <c r="BC69" s="51">
        <f t="shared" si="70"/>
        <v>1</v>
      </c>
    </row>
    <row r="70" spans="1:55" x14ac:dyDescent="0.25">
      <c r="A70" s="51">
        <f>'бланки '!D72</f>
        <v>67</v>
      </c>
      <c r="B70" s="52" t="str">
        <f>'Рейтинговая таблица организаций'!B70</f>
        <v>ГБОУ «СОШ №1 С.П. ЭКАЖЕВО»</v>
      </c>
      <c r="C70" s="52" t="str">
        <f>'бланки '!A72</f>
        <v>Назрановский район</v>
      </c>
      <c r="D70" s="51">
        <f>'Рейтинговая таблица организаций'!C70</f>
        <v>435</v>
      </c>
      <c r="E70" s="51">
        <f t="shared" si="30"/>
        <v>67</v>
      </c>
      <c r="F70" s="51" t="str">
        <f t="shared" si="31"/>
        <v>ГБОУ «СОШ №1 С.П. ЭКАЖЕВО»</v>
      </c>
      <c r="G70" s="51">
        <f>'Рейтинговая таблица организаций'!Q70</f>
        <v>100</v>
      </c>
      <c r="H70" s="51">
        <f>'Рейтинговая таблица организаций'!R70</f>
        <v>100</v>
      </c>
      <c r="I70" s="51">
        <f>'Рейтинговая таблица организаций'!S70</f>
        <v>95</v>
      </c>
      <c r="J70" s="51">
        <f>'Рейтинговая таблица организаций'!T70</f>
        <v>98</v>
      </c>
      <c r="K70" s="51" t="str">
        <f t="shared" si="32"/>
        <v>86-94</v>
      </c>
      <c r="L70" s="51">
        <f t="shared" si="59"/>
        <v>86</v>
      </c>
      <c r="M70" s="51">
        <f t="shared" si="60"/>
        <v>9</v>
      </c>
      <c r="N70" s="51">
        <f t="shared" si="33"/>
        <v>67</v>
      </c>
      <c r="O70" s="51" t="str">
        <f t="shared" si="34"/>
        <v>ГБОУ «СОШ №1 С.П. ЭКАЖЕВО»</v>
      </c>
      <c r="P70" s="51">
        <f>'Рейтинговая таблица организаций'!Z70</f>
        <v>100</v>
      </c>
      <c r="Q70" s="51">
        <f>'Рейтинговая таблица организаций'!AB70</f>
        <v>90</v>
      </c>
      <c r="R70" s="51">
        <f>'Рейтинговая таблица организаций'!AC70</f>
        <v>95</v>
      </c>
      <c r="S70" s="51" t="str">
        <f t="shared" si="35"/>
        <v>93-100</v>
      </c>
      <c r="T70" s="51">
        <f t="shared" si="61"/>
        <v>93</v>
      </c>
      <c r="U70" s="51">
        <f t="shared" si="62"/>
        <v>8</v>
      </c>
      <c r="V70" s="51">
        <f t="shared" si="36"/>
        <v>67</v>
      </c>
      <c r="W70" s="51" t="str">
        <f t="shared" si="37"/>
        <v>ГБОУ «СОШ №1 С.П. ЭКАЖЕВО»</v>
      </c>
      <c r="X70" s="51">
        <f>'Рейтинговая таблица организаций'!AH70</f>
        <v>80</v>
      </c>
      <c r="Y70" s="51">
        <f>'Рейтинговая таблица организаций'!AI70</f>
        <v>100</v>
      </c>
      <c r="Z70" s="53">
        <f>'Рейтинговая таблица организаций'!AJ70</f>
        <v>97</v>
      </c>
      <c r="AA70" s="51">
        <f>'Рейтинговая таблица организаций'!AK70</f>
        <v>93.1</v>
      </c>
      <c r="AB70" s="51" t="str">
        <f t="shared" si="38"/>
        <v>22-23</v>
      </c>
      <c r="AC70" s="51">
        <f t="shared" si="63"/>
        <v>22</v>
      </c>
      <c r="AD70" s="51">
        <f t="shared" si="64"/>
        <v>2</v>
      </c>
      <c r="AE70" s="51">
        <f t="shared" si="39"/>
        <v>67</v>
      </c>
      <c r="AF70" s="51" t="str">
        <f t="shared" si="40"/>
        <v>ГБОУ «СОШ №1 С.П. ЭКАЖЕВО»</v>
      </c>
      <c r="AG70" s="51">
        <f>'Рейтинговая таблица организаций'!AR70</f>
        <v>94</v>
      </c>
      <c r="AH70" s="51">
        <f>'Рейтинговая таблица организаций'!AS70</f>
        <v>95</v>
      </c>
      <c r="AI70" s="51">
        <f>'Рейтинговая таблица организаций'!AT70</f>
        <v>98</v>
      </c>
      <c r="AJ70" s="51">
        <f>'Рейтинговая таблица организаций'!AU70</f>
        <v>95.2</v>
      </c>
      <c r="AK70" s="51" t="str">
        <f t="shared" si="41"/>
        <v>92-93</v>
      </c>
      <c r="AL70" s="51">
        <f t="shared" si="65"/>
        <v>92</v>
      </c>
      <c r="AM70" s="51">
        <f t="shared" si="66"/>
        <v>2</v>
      </c>
      <c r="AN70" s="51">
        <f>'бланки '!D72</f>
        <v>67</v>
      </c>
      <c r="AO70" s="51" t="str">
        <f t="shared" si="42"/>
        <v>ГБОУ «СОШ №1 С.П. ЭКАЖЕВО»</v>
      </c>
      <c r="AP70" s="51">
        <f>'Рейтинговая таблица организаций'!BB70</f>
        <v>90</v>
      </c>
      <c r="AQ70" s="51">
        <f>'Рейтинговая таблица организаций'!BC70</f>
        <v>90</v>
      </c>
      <c r="AR70" s="51">
        <f>'Рейтинговая таблица организаций'!BD70</f>
        <v>93</v>
      </c>
      <c r="AS70" s="51">
        <f>'Рейтинговая таблица организаций'!BE70</f>
        <v>91.5</v>
      </c>
      <c r="AT70" s="51" t="str">
        <f t="shared" si="43"/>
        <v>96-97</v>
      </c>
      <c r="AU70" s="51">
        <f t="shared" si="67"/>
        <v>96</v>
      </c>
      <c r="AV70" s="51">
        <f t="shared" si="68"/>
        <v>2</v>
      </c>
      <c r="AW70" s="54" t="str">
        <f t="shared" si="44"/>
        <v>Назрановский район</v>
      </c>
      <c r="AX70" s="51">
        <f t="shared" si="45"/>
        <v>67</v>
      </c>
      <c r="AY70" s="51" t="str">
        <f t="shared" si="46"/>
        <v>ГБОУ «СОШ №1 С.П. ЭКАЖЕВО»</v>
      </c>
      <c r="AZ70" s="51">
        <f>'Рейтинговая таблица организаций'!BF70</f>
        <v>94.56</v>
      </c>
      <c r="BA70" s="51" t="str">
        <f t="shared" si="71"/>
        <v>59</v>
      </c>
      <c r="BB70" s="51">
        <f t="shared" si="69"/>
        <v>59</v>
      </c>
      <c r="BC70" s="51">
        <f t="shared" si="70"/>
        <v>1</v>
      </c>
    </row>
    <row r="71" spans="1:55" x14ac:dyDescent="0.25">
      <c r="A71" s="51">
        <f>'бланки '!D73</f>
        <v>68</v>
      </c>
      <c r="B71" s="52" t="str">
        <f>'Рейтинговая таблица организаций'!B71</f>
        <v>ГБОУ «СОШ №2 С.П. ЭКАЖЕВО ИМ. М.М.КАРТОЕВА»</v>
      </c>
      <c r="C71" s="52" t="str">
        <f>'бланки '!A73</f>
        <v>Назрановский район</v>
      </c>
      <c r="D71" s="51">
        <f>'Рейтинговая таблица организаций'!C71</f>
        <v>214</v>
      </c>
      <c r="E71" s="51">
        <f t="shared" si="30"/>
        <v>68</v>
      </c>
      <c r="F71" s="51" t="str">
        <f t="shared" si="31"/>
        <v>ГБОУ «СОШ №2 С.П. ЭКАЖЕВО ИМ. М.М.КАРТОЕВА»</v>
      </c>
      <c r="G71" s="51">
        <f>'Рейтинговая таблица организаций'!Q71</f>
        <v>100</v>
      </c>
      <c r="H71" s="51">
        <f>'Рейтинговая таблица организаций'!R71</f>
        <v>100</v>
      </c>
      <c r="I71" s="51">
        <f>'Рейтинговая таблица организаций'!S71</f>
        <v>97</v>
      </c>
      <c r="J71" s="51">
        <f>'Рейтинговая таблица организаций'!T71</f>
        <v>98.8</v>
      </c>
      <c r="K71" s="51" t="str">
        <f t="shared" si="32"/>
        <v>63-70</v>
      </c>
      <c r="L71" s="51">
        <f t="shared" si="59"/>
        <v>63</v>
      </c>
      <c r="M71" s="51">
        <f t="shared" si="60"/>
        <v>8</v>
      </c>
      <c r="N71" s="51">
        <f t="shared" si="33"/>
        <v>68</v>
      </c>
      <c r="O71" s="51" t="str">
        <f t="shared" si="34"/>
        <v>ГБОУ «СОШ №2 С.П. ЭКАЖЕВО ИМ. М.М.КАРТОЕВА»</v>
      </c>
      <c r="P71" s="51">
        <f>'Рейтинговая таблица организаций'!Z71</f>
        <v>100</v>
      </c>
      <c r="Q71" s="51">
        <f>'Рейтинговая таблица организаций'!AB71</f>
        <v>95</v>
      </c>
      <c r="R71" s="51">
        <f>'Рейтинговая таблица организаций'!AC71</f>
        <v>97.5</v>
      </c>
      <c r="S71" s="51" t="str">
        <f t="shared" si="35"/>
        <v>63-70</v>
      </c>
      <c r="T71" s="51">
        <f t="shared" si="61"/>
        <v>63</v>
      </c>
      <c r="U71" s="51">
        <f t="shared" si="62"/>
        <v>8</v>
      </c>
      <c r="V71" s="51">
        <f t="shared" si="36"/>
        <v>68</v>
      </c>
      <c r="W71" s="51" t="str">
        <f t="shared" si="37"/>
        <v>ГБОУ «СОШ №2 С.П. ЭКАЖЕВО ИМ. М.М.КАРТОЕВА»</v>
      </c>
      <c r="X71" s="51">
        <f>'Рейтинговая таблица организаций'!AH71</f>
        <v>40</v>
      </c>
      <c r="Y71" s="51">
        <f>'Рейтинговая таблица организаций'!AI71</f>
        <v>60</v>
      </c>
      <c r="Z71" s="53">
        <f>'Рейтинговая таблица организаций'!AJ71</f>
        <v>94</v>
      </c>
      <c r="AA71" s="51">
        <f>'Рейтинговая таблица организаций'!AK71</f>
        <v>64.2</v>
      </c>
      <c r="AB71" s="51" t="str">
        <f t="shared" si="38"/>
        <v>92-93</v>
      </c>
      <c r="AC71" s="51">
        <f t="shared" si="63"/>
        <v>92</v>
      </c>
      <c r="AD71" s="51">
        <f t="shared" si="64"/>
        <v>2</v>
      </c>
      <c r="AE71" s="51">
        <f t="shared" si="39"/>
        <v>68</v>
      </c>
      <c r="AF71" s="51" t="str">
        <f t="shared" si="40"/>
        <v>ГБОУ «СОШ №2 С.П. ЭКАЖЕВО ИМ. М.М.КАРТОЕВА»</v>
      </c>
      <c r="AG71" s="51">
        <f>'Рейтинговая таблица организаций'!AR71</f>
        <v>96</v>
      </c>
      <c r="AH71" s="51">
        <f>'Рейтинговая таблица организаций'!AS71</f>
        <v>98</v>
      </c>
      <c r="AI71" s="51">
        <f>'Рейтинговая таблица организаций'!AT71</f>
        <v>95</v>
      </c>
      <c r="AJ71" s="51">
        <f>'Рейтинговая таблица организаций'!AU71</f>
        <v>96.6</v>
      </c>
      <c r="AK71" s="51" t="str">
        <f t="shared" si="41"/>
        <v>79-83</v>
      </c>
      <c r="AL71" s="51">
        <f t="shared" si="65"/>
        <v>79</v>
      </c>
      <c r="AM71" s="51">
        <f t="shared" si="66"/>
        <v>5</v>
      </c>
      <c r="AN71" s="51">
        <f>'бланки '!D73</f>
        <v>68</v>
      </c>
      <c r="AO71" s="51" t="str">
        <f t="shared" si="42"/>
        <v>ГБОУ «СОШ №2 С.П. ЭКАЖЕВО ИМ. М.М.КАРТОЕВА»</v>
      </c>
      <c r="AP71" s="51">
        <f>'Рейтинговая таблица организаций'!BB71</f>
        <v>97</v>
      </c>
      <c r="AQ71" s="51">
        <f>'Рейтинговая таблица организаций'!BC71</f>
        <v>97</v>
      </c>
      <c r="AR71" s="51">
        <f>'Рейтинговая таблица организаций'!BD71</f>
        <v>98</v>
      </c>
      <c r="AS71" s="51">
        <f>'Рейтинговая таблица организаций'!BE71</f>
        <v>97.5</v>
      </c>
      <c r="AT71" s="51" t="str">
        <f t="shared" si="43"/>
        <v>59-62</v>
      </c>
      <c r="AU71" s="51">
        <f t="shared" si="67"/>
        <v>59</v>
      </c>
      <c r="AV71" s="51">
        <f t="shared" si="68"/>
        <v>4</v>
      </c>
      <c r="AW71" s="54" t="str">
        <f t="shared" si="44"/>
        <v>Назрановский район</v>
      </c>
      <c r="AX71" s="51">
        <f t="shared" si="45"/>
        <v>68</v>
      </c>
      <c r="AY71" s="51" t="str">
        <f t="shared" si="46"/>
        <v>ГБОУ «СОШ №2 С.П. ЭКАЖЕВО ИМ. М.М.КАРТОЕВА»</v>
      </c>
      <c r="AZ71" s="51">
        <f>'Рейтинговая таблица организаций'!BF71</f>
        <v>90.92</v>
      </c>
      <c r="BA71" s="51" t="str">
        <f t="shared" si="71"/>
        <v>93</v>
      </c>
      <c r="BB71" s="51">
        <f t="shared" si="69"/>
        <v>93</v>
      </c>
      <c r="BC71" s="51">
        <f t="shared" si="70"/>
        <v>1</v>
      </c>
    </row>
    <row r="72" spans="1:55" x14ac:dyDescent="0.25">
      <c r="A72" s="51">
        <f>'бланки '!D74</f>
        <v>69</v>
      </c>
      <c r="B72" s="52" t="str">
        <f>'Рейтинговая таблица организаций'!B72</f>
        <v>ГБОУ «СОШ№6 С.П. ЭКАЖЕВО»</v>
      </c>
      <c r="C72" s="52" t="str">
        <f>'бланки '!A74</f>
        <v>Назрановский район</v>
      </c>
      <c r="D72" s="51">
        <f>'Рейтинговая таблица организаций'!C72</f>
        <v>156</v>
      </c>
      <c r="E72" s="51">
        <f t="shared" si="30"/>
        <v>69</v>
      </c>
      <c r="F72" s="51" t="str">
        <f t="shared" si="31"/>
        <v>ГБОУ «СОШ№6 С.П. ЭКАЖЕВО»</v>
      </c>
      <c r="G72" s="51">
        <f>'Рейтинговая таблица организаций'!Q72</f>
        <v>100</v>
      </c>
      <c r="H72" s="51">
        <f>'Рейтинговая таблица организаций'!R72</f>
        <v>100</v>
      </c>
      <c r="I72" s="51">
        <f>'Рейтинговая таблица организаций'!S72</f>
        <v>99</v>
      </c>
      <c r="J72" s="51">
        <f>'Рейтинговая таблица организаций'!T72</f>
        <v>99.6</v>
      </c>
      <c r="K72" s="51" t="str">
        <f t="shared" si="32"/>
        <v>11-34</v>
      </c>
      <c r="L72" s="51">
        <f t="shared" si="59"/>
        <v>11</v>
      </c>
      <c r="M72" s="51">
        <f t="shared" si="60"/>
        <v>24</v>
      </c>
      <c r="N72" s="51">
        <f t="shared" si="33"/>
        <v>69</v>
      </c>
      <c r="O72" s="51" t="str">
        <f t="shared" si="34"/>
        <v>ГБОУ «СОШ№6 С.П. ЭКАЖЕВО»</v>
      </c>
      <c r="P72" s="51">
        <f>'Рейтинговая таблица организаций'!Z72</f>
        <v>100</v>
      </c>
      <c r="Q72" s="51">
        <f>'Рейтинговая таблица организаций'!AB72</f>
        <v>100</v>
      </c>
      <c r="R72" s="51">
        <f>'Рейтинговая таблица организаций'!AC72</f>
        <v>100</v>
      </c>
      <c r="S72" s="51" t="str">
        <f t="shared" si="35"/>
        <v>1-19</v>
      </c>
      <c r="T72" s="51">
        <f t="shared" si="61"/>
        <v>1</v>
      </c>
      <c r="U72" s="51">
        <f t="shared" si="62"/>
        <v>19</v>
      </c>
      <c r="V72" s="51">
        <f t="shared" si="36"/>
        <v>69</v>
      </c>
      <c r="W72" s="51" t="str">
        <f t="shared" si="37"/>
        <v>ГБОУ «СОШ№6 С.П. ЭКАЖЕВО»</v>
      </c>
      <c r="X72" s="51">
        <f>'Рейтинговая таблица организаций'!AH72</f>
        <v>80</v>
      </c>
      <c r="Y72" s="51">
        <f>'Рейтинговая таблица организаций'!AI72</f>
        <v>100</v>
      </c>
      <c r="Z72" s="53">
        <f>'Рейтинговая таблица организаций'!AJ72</f>
        <v>98</v>
      </c>
      <c r="AA72" s="51">
        <f>'Рейтинговая таблица организаций'!AK72</f>
        <v>93.4</v>
      </c>
      <c r="AB72" s="51" t="str">
        <f t="shared" si="38"/>
        <v>18-21</v>
      </c>
      <c r="AC72" s="51">
        <f t="shared" si="63"/>
        <v>18</v>
      </c>
      <c r="AD72" s="51">
        <f t="shared" si="64"/>
        <v>4</v>
      </c>
      <c r="AE72" s="51">
        <f t="shared" si="39"/>
        <v>69</v>
      </c>
      <c r="AF72" s="51" t="str">
        <f t="shared" si="40"/>
        <v>ГБОУ «СОШ№6 С.П. ЭКАЖЕВО»</v>
      </c>
      <c r="AG72" s="51">
        <f>'Рейтинговая таблица организаций'!AR72</f>
        <v>99</v>
      </c>
      <c r="AH72" s="51">
        <f>'Рейтинговая таблица организаций'!AS72</f>
        <v>99</v>
      </c>
      <c r="AI72" s="51">
        <f>'Рейтинговая таблица организаций'!AT72</f>
        <v>100</v>
      </c>
      <c r="AJ72" s="51">
        <f>'Рейтинговая таблица организаций'!AU72</f>
        <v>99.2</v>
      </c>
      <c r="AK72" s="51" t="str">
        <f t="shared" si="41"/>
        <v>31-39</v>
      </c>
      <c r="AL72" s="51">
        <f t="shared" si="65"/>
        <v>31</v>
      </c>
      <c r="AM72" s="51">
        <f t="shared" si="66"/>
        <v>9</v>
      </c>
      <c r="AN72" s="51">
        <f>'бланки '!D74</f>
        <v>69</v>
      </c>
      <c r="AO72" s="51" t="str">
        <f t="shared" si="42"/>
        <v>ГБОУ «СОШ№6 С.П. ЭКАЖЕВО»</v>
      </c>
      <c r="AP72" s="51">
        <f>'Рейтинговая таблица организаций'!BB72</f>
        <v>100</v>
      </c>
      <c r="AQ72" s="51">
        <f>'Рейтинговая таблица организаций'!BC72</f>
        <v>99</v>
      </c>
      <c r="AR72" s="51">
        <f>'Рейтинговая таблица организаций'!BD72</f>
        <v>99</v>
      </c>
      <c r="AS72" s="51">
        <f>'Рейтинговая таблица организаций'!BE72</f>
        <v>99.3</v>
      </c>
      <c r="AT72" s="51" t="str">
        <f t="shared" si="43"/>
        <v>26-27</v>
      </c>
      <c r="AU72" s="51">
        <f t="shared" si="67"/>
        <v>26</v>
      </c>
      <c r="AV72" s="51">
        <f t="shared" si="68"/>
        <v>2</v>
      </c>
      <c r="AW72" s="54" t="str">
        <f t="shared" si="44"/>
        <v>Назрановский район</v>
      </c>
      <c r="AX72" s="51">
        <f t="shared" si="45"/>
        <v>69</v>
      </c>
      <c r="AY72" s="51" t="str">
        <f t="shared" si="46"/>
        <v>ГБОУ «СОШ№6 С.П. ЭКАЖЕВО»</v>
      </c>
      <c r="AZ72" s="51">
        <f>'Рейтинговая таблица организаций'!BF72</f>
        <v>98.3</v>
      </c>
      <c r="BA72" s="51" t="str">
        <f t="shared" si="71"/>
        <v>9</v>
      </c>
      <c r="BB72" s="51">
        <f t="shared" si="69"/>
        <v>9</v>
      </c>
      <c r="BC72" s="51">
        <f t="shared" si="70"/>
        <v>1</v>
      </c>
    </row>
    <row r="73" spans="1:55" x14ac:dyDescent="0.25">
      <c r="A73" s="51">
        <f>'бланки '!D75</f>
        <v>70</v>
      </c>
      <c r="B73" s="52" t="str">
        <f>'Рейтинговая таблица организаций'!B73</f>
        <v>ГБОУ «СОШ№7 С.П. Экажево»</v>
      </c>
      <c r="C73" s="52" t="str">
        <f>'бланки '!A75</f>
        <v>Назрановский район</v>
      </c>
      <c r="D73" s="51">
        <f>'Рейтинговая таблица организаций'!C73</f>
        <v>252</v>
      </c>
      <c r="E73" s="51">
        <f t="shared" si="30"/>
        <v>70</v>
      </c>
      <c r="F73" s="51" t="str">
        <f t="shared" si="31"/>
        <v>ГБОУ «СОШ№7 С.П. Экажево»</v>
      </c>
      <c r="G73" s="51">
        <f>'Рейтинговая таблица организаций'!Q73</f>
        <v>100</v>
      </c>
      <c r="H73" s="51">
        <f>'Рейтинговая таблица организаций'!R73</f>
        <v>100</v>
      </c>
      <c r="I73" s="51">
        <f>'Рейтинговая таблица организаций'!S73</f>
        <v>99</v>
      </c>
      <c r="J73" s="51">
        <f>'Рейтинговая таблица организаций'!T73</f>
        <v>99.6</v>
      </c>
      <c r="K73" s="51" t="str">
        <f t="shared" si="32"/>
        <v>11-34</v>
      </c>
      <c r="L73" s="51">
        <f t="shared" si="59"/>
        <v>11</v>
      </c>
      <c r="M73" s="51">
        <f t="shared" si="60"/>
        <v>24</v>
      </c>
      <c r="N73" s="51">
        <f t="shared" si="33"/>
        <v>70</v>
      </c>
      <c r="O73" s="51" t="str">
        <f t="shared" si="34"/>
        <v>ГБОУ «СОШ№7 С.П. Экажево»</v>
      </c>
      <c r="P73" s="51">
        <f>'Рейтинговая таблица организаций'!Z73</f>
        <v>100</v>
      </c>
      <c r="Q73" s="51">
        <f>'Рейтинговая таблица организаций'!AB73</f>
        <v>100</v>
      </c>
      <c r="R73" s="51">
        <f>'Рейтинговая таблица организаций'!AC73</f>
        <v>100</v>
      </c>
      <c r="S73" s="51" t="str">
        <f t="shared" si="35"/>
        <v>1-19</v>
      </c>
      <c r="T73" s="51">
        <f t="shared" si="61"/>
        <v>1</v>
      </c>
      <c r="U73" s="51">
        <f t="shared" si="62"/>
        <v>19</v>
      </c>
      <c r="V73" s="51">
        <f t="shared" si="36"/>
        <v>70</v>
      </c>
      <c r="W73" s="51" t="str">
        <f t="shared" si="37"/>
        <v>ГБОУ «СОШ№7 С.П. Экажево»</v>
      </c>
      <c r="X73" s="51">
        <f>'Рейтинговая таблица организаций'!AH73</f>
        <v>80</v>
      </c>
      <c r="Y73" s="51">
        <f>'Рейтинговая таблица организаций'!AI73</f>
        <v>80</v>
      </c>
      <c r="Z73" s="53">
        <f>'Рейтинговая таблица организаций'!AJ73</f>
        <v>98</v>
      </c>
      <c r="AA73" s="51">
        <f>'Рейтинговая таблица организаций'!AK73</f>
        <v>85.4</v>
      </c>
      <c r="AB73" s="51" t="str">
        <f t="shared" si="38"/>
        <v>48-49</v>
      </c>
      <c r="AC73" s="51">
        <f t="shared" si="63"/>
        <v>48</v>
      </c>
      <c r="AD73" s="51">
        <f t="shared" si="64"/>
        <v>2</v>
      </c>
      <c r="AE73" s="51">
        <f t="shared" si="39"/>
        <v>70</v>
      </c>
      <c r="AF73" s="51" t="str">
        <f t="shared" si="40"/>
        <v>ГБОУ «СОШ№7 С.П. Экажево»</v>
      </c>
      <c r="AG73" s="51">
        <f>'Рейтинговая таблица организаций'!AR73</f>
        <v>99</v>
      </c>
      <c r="AH73" s="51">
        <f>'Рейтинговая таблица организаций'!AS73</f>
        <v>100</v>
      </c>
      <c r="AI73" s="51">
        <f>'Рейтинговая таблица организаций'!AT73</f>
        <v>100</v>
      </c>
      <c r="AJ73" s="51">
        <f>'Рейтинговая таблица организаций'!AU73</f>
        <v>99.6</v>
      </c>
      <c r="AK73" s="51" t="str">
        <f t="shared" si="41"/>
        <v>18-27</v>
      </c>
      <c r="AL73" s="51">
        <f t="shared" si="65"/>
        <v>18</v>
      </c>
      <c r="AM73" s="51">
        <f t="shared" si="66"/>
        <v>10</v>
      </c>
      <c r="AN73" s="51">
        <f>'бланки '!D75</f>
        <v>70</v>
      </c>
      <c r="AO73" s="51" t="str">
        <f t="shared" si="42"/>
        <v>ГБОУ «СОШ№7 С.П. Экажево»</v>
      </c>
      <c r="AP73" s="51">
        <f>'Рейтинговая таблица организаций'!BB73</f>
        <v>100</v>
      </c>
      <c r="AQ73" s="51">
        <f>'Рейтинговая таблица организаций'!BC73</f>
        <v>100</v>
      </c>
      <c r="AR73" s="51">
        <f>'Рейтинговая таблица организаций'!BD73</f>
        <v>100</v>
      </c>
      <c r="AS73" s="51">
        <f>'Рейтинговая таблица организаций'!BE73</f>
        <v>100</v>
      </c>
      <c r="AT73" s="51" t="str">
        <f t="shared" si="43"/>
        <v>1-10</v>
      </c>
      <c r="AU73" s="51">
        <f t="shared" si="67"/>
        <v>1</v>
      </c>
      <c r="AV73" s="51">
        <f t="shared" si="68"/>
        <v>10</v>
      </c>
      <c r="AW73" s="54" t="str">
        <f t="shared" si="44"/>
        <v>Назрановский район</v>
      </c>
      <c r="AX73" s="51">
        <f t="shared" si="45"/>
        <v>70</v>
      </c>
      <c r="AY73" s="51" t="str">
        <f t="shared" si="46"/>
        <v>ГБОУ «СОШ№7 С.П. Экажево»</v>
      </c>
      <c r="AZ73" s="51">
        <f>'Рейтинговая таблица организаций'!BF73</f>
        <v>96.92</v>
      </c>
      <c r="BA73" s="51" t="str">
        <f t="shared" si="71"/>
        <v>24-25</v>
      </c>
      <c r="BB73" s="51">
        <f t="shared" si="69"/>
        <v>24</v>
      </c>
      <c r="BC73" s="51">
        <f t="shared" si="70"/>
        <v>2</v>
      </c>
    </row>
    <row r="74" spans="1:55" x14ac:dyDescent="0.25">
      <c r="A74" s="51">
        <f>'бланки '!D76</f>
        <v>71</v>
      </c>
      <c r="B74" s="52" t="str">
        <f>'Рейтинговая таблица организаций'!B74</f>
        <v>ГБОУ «СОШ№3 С.П. БАРСУКИ»</v>
      </c>
      <c r="C74" s="52" t="str">
        <f>'бланки '!A76</f>
        <v>Назрановский район</v>
      </c>
      <c r="D74" s="51">
        <f>'Рейтинговая таблица организаций'!C74</f>
        <v>145</v>
      </c>
      <c r="E74" s="51">
        <f t="shared" si="30"/>
        <v>71</v>
      </c>
      <c r="F74" s="51" t="str">
        <f t="shared" si="31"/>
        <v>ГБОУ «СОШ№3 С.П. БАРСУКИ»</v>
      </c>
      <c r="G74" s="51">
        <f>'Рейтинговая таблица организаций'!Q74</f>
        <v>100</v>
      </c>
      <c r="H74" s="51">
        <f>'Рейтинговая таблица организаций'!R74</f>
        <v>100</v>
      </c>
      <c r="I74" s="51">
        <f>'Рейтинговая таблица организаций'!S74</f>
        <v>100</v>
      </c>
      <c r="J74" s="51">
        <f>'Рейтинговая таблица организаций'!T74</f>
        <v>100</v>
      </c>
      <c r="K74" s="51" t="str">
        <f t="shared" si="32"/>
        <v>1-10</v>
      </c>
      <c r="L74" s="51">
        <f t="shared" si="59"/>
        <v>1</v>
      </c>
      <c r="M74" s="51">
        <f t="shared" si="60"/>
        <v>10</v>
      </c>
      <c r="N74" s="51">
        <f t="shared" si="33"/>
        <v>71</v>
      </c>
      <c r="O74" s="51" t="str">
        <f t="shared" si="34"/>
        <v>ГБОУ «СОШ№3 С.П. БАРСУКИ»</v>
      </c>
      <c r="P74" s="51">
        <f>'Рейтинговая таблица организаций'!Z74</f>
        <v>100</v>
      </c>
      <c r="Q74" s="51">
        <f>'Рейтинговая таблица организаций'!AB74</f>
        <v>99</v>
      </c>
      <c r="R74" s="51">
        <f>'Рейтинговая таблица организаций'!AC74</f>
        <v>99.5</v>
      </c>
      <c r="S74" s="51" t="str">
        <f t="shared" si="35"/>
        <v>20-38</v>
      </c>
      <c r="T74" s="51">
        <f t="shared" si="61"/>
        <v>20</v>
      </c>
      <c r="U74" s="51">
        <f t="shared" si="62"/>
        <v>19</v>
      </c>
      <c r="V74" s="51">
        <f t="shared" si="36"/>
        <v>71</v>
      </c>
      <c r="W74" s="51" t="str">
        <f t="shared" si="37"/>
        <v>ГБОУ «СОШ№3 С.П. БАРСУКИ»</v>
      </c>
      <c r="X74" s="51">
        <f>'Рейтинговая таблица организаций'!AH74</f>
        <v>100</v>
      </c>
      <c r="Y74" s="51">
        <f>'Рейтинговая таблица организаций'!AI74</f>
        <v>100</v>
      </c>
      <c r="Z74" s="53">
        <f>'Рейтинговая таблица организаций'!AJ74</f>
        <v>100</v>
      </c>
      <c r="AA74" s="51">
        <f>'Рейтинговая таблица организаций'!AK74</f>
        <v>100</v>
      </c>
      <c r="AB74" s="51" t="str">
        <f t="shared" si="38"/>
        <v>1-6</v>
      </c>
      <c r="AC74" s="51">
        <f t="shared" si="63"/>
        <v>1</v>
      </c>
      <c r="AD74" s="51">
        <f t="shared" si="64"/>
        <v>6</v>
      </c>
      <c r="AE74" s="51">
        <f t="shared" si="39"/>
        <v>71</v>
      </c>
      <c r="AF74" s="51" t="str">
        <f t="shared" si="40"/>
        <v>ГБОУ «СОШ№3 С.П. БАРСУКИ»</v>
      </c>
      <c r="AG74" s="51">
        <f>'Рейтинговая таблица организаций'!AR74</f>
        <v>99</v>
      </c>
      <c r="AH74" s="51">
        <f>'Рейтинговая таблица организаций'!AS74</f>
        <v>100</v>
      </c>
      <c r="AI74" s="51">
        <f>'Рейтинговая таблица организаций'!AT74</f>
        <v>98</v>
      </c>
      <c r="AJ74" s="51">
        <f>'Рейтинговая таблица организаций'!AU74</f>
        <v>99.2</v>
      </c>
      <c r="AK74" s="51" t="str">
        <f t="shared" si="41"/>
        <v>31-39</v>
      </c>
      <c r="AL74" s="51">
        <f t="shared" si="65"/>
        <v>31</v>
      </c>
      <c r="AM74" s="51">
        <f t="shared" si="66"/>
        <v>9</v>
      </c>
      <c r="AN74" s="51">
        <f>'бланки '!D76</f>
        <v>71</v>
      </c>
      <c r="AO74" s="51" t="str">
        <f t="shared" si="42"/>
        <v>ГБОУ «СОШ№3 С.П. БАРСУКИ»</v>
      </c>
      <c r="AP74" s="51">
        <f>'Рейтинговая таблица организаций'!BB74</f>
        <v>97</v>
      </c>
      <c r="AQ74" s="51">
        <f>'Рейтинговая таблица организаций'!BC74</f>
        <v>98</v>
      </c>
      <c r="AR74" s="51">
        <f>'Рейтинговая таблица организаций'!BD74</f>
        <v>100</v>
      </c>
      <c r="AS74" s="51">
        <f>'Рейтинговая таблица организаций'!BE74</f>
        <v>98.7</v>
      </c>
      <c r="AT74" s="51" t="str">
        <f t="shared" si="43"/>
        <v>38-40</v>
      </c>
      <c r="AU74" s="51">
        <f t="shared" si="67"/>
        <v>38</v>
      </c>
      <c r="AV74" s="51">
        <f t="shared" si="68"/>
        <v>3</v>
      </c>
      <c r="AW74" s="54" t="str">
        <f t="shared" si="44"/>
        <v>Назрановский район</v>
      </c>
      <c r="AX74" s="51">
        <f t="shared" si="45"/>
        <v>71</v>
      </c>
      <c r="AY74" s="51" t="str">
        <f t="shared" si="46"/>
        <v>ГБОУ «СОШ№3 С.П. БАРСУКИ»</v>
      </c>
      <c r="AZ74" s="51">
        <f>'Рейтинговая таблица организаций'!BF74</f>
        <v>99.47999999999999</v>
      </c>
      <c r="BA74" s="51" t="str">
        <f t="shared" si="71"/>
        <v>3</v>
      </c>
      <c r="BB74" s="51">
        <f t="shared" si="69"/>
        <v>3</v>
      </c>
      <c r="BC74" s="51">
        <f t="shared" si="70"/>
        <v>1</v>
      </c>
    </row>
    <row r="75" spans="1:55" x14ac:dyDescent="0.25">
      <c r="A75" s="51">
        <f>'бланки '!D77</f>
        <v>72</v>
      </c>
      <c r="B75" s="52" t="str">
        <f>'Рейтинговая таблица организаций'!B75</f>
        <v>ГБОУ «СОШ С.П. ГЕЙРБЕК-ЮРТ»</v>
      </c>
      <c r="C75" s="52" t="str">
        <f>'бланки '!A77</f>
        <v>Назрановский район</v>
      </c>
      <c r="D75" s="51">
        <f>'Рейтинговая таблица организаций'!C75</f>
        <v>38</v>
      </c>
      <c r="E75" s="51">
        <f t="shared" si="30"/>
        <v>72</v>
      </c>
      <c r="F75" s="51" t="str">
        <f t="shared" si="31"/>
        <v>ГБОУ «СОШ С.П. ГЕЙРБЕК-ЮРТ»</v>
      </c>
      <c r="G75" s="51">
        <f>'Рейтинговая таблица организаций'!Q75</f>
        <v>100</v>
      </c>
      <c r="H75" s="51">
        <f>'Рейтинговая таблица организаций'!R75</f>
        <v>100</v>
      </c>
      <c r="I75" s="51">
        <f>'Рейтинговая таблица организаций'!S75</f>
        <v>98</v>
      </c>
      <c r="J75" s="51">
        <f>'Рейтинговая таблица организаций'!T75</f>
        <v>99.2</v>
      </c>
      <c r="K75" s="51" t="str">
        <f t="shared" si="32"/>
        <v>35-62</v>
      </c>
      <c r="L75" s="51">
        <f t="shared" si="59"/>
        <v>35</v>
      </c>
      <c r="M75" s="51">
        <f t="shared" si="60"/>
        <v>28</v>
      </c>
      <c r="N75" s="51">
        <f t="shared" si="33"/>
        <v>72</v>
      </c>
      <c r="O75" s="51" t="str">
        <f t="shared" si="34"/>
        <v>ГБОУ «СОШ С.П. ГЕЙРБЕК-ЮРТ»</v>
      </c>
      <c r="P75" s="51">
        <f>'Рейтинговая таблица организаций'!Z75</f>
        <v>100</v>
      </c>
      <c r="Q75" s="51">
        <f>'Рейтинговая таблица организаций'!AB75</f>
        <v>92</v>
      </c>
      <c r="R75" s="51">
        <f>'Рейтинговая таблица организаций'!AC75</f>
        <v>96</v>
      </c>
      <c r="S75" s="51" t="str">
        <f t="shared" si="35"/>
        <v>82-91</v>
      </c>
      <c r="T75" s="51">
        <f t="shared" si="61"/>
        <v>82</v>
      </c>
      <c r="U75" s="51">
        <f t="shared" si="62"/>
        <v>10</v>
      </c>
      <c r="V75" s="51">
        <f t="shared" si="36"/>
        <v>72</v>
      </c>
      <c r="W75" s="51" t="str">
        <f t="shared" si="37"/>
        <v>ГБОУ «СОШ С.П. ГЕЙРБЕК-ЮРТ»</v>
      </c>
      <c r="X75" s="51">
        <f>'Рейтинговая таблица организаций'!AH75</f>
        <v>60</v>
      </c>
      <c r="Y75" s="51">
        <f>'Рейтинговая таблица организаций'!AI75</f>
        <v>60</v>
      </c>
      <c r="Z75" s="53">
        <f>'Рейтинговая таблица организаций'!AJ75</f>
        <v>93</v>
      </c>
      <c r="AA75" s="51">
        <f>'Рейтинговая таблица организаций'!AK75</f>
        <v>69.900000000000006</v>
      </c>
      <c r="AB75" s="51" t="str">
        <f t="shared" si="38"/>
        <v>84</v>
      </c>
      <c r="AC75" s="51">
        <f t="shared" si="63"/>
        <v>84</v>
      </c>
      <c r="AD75" s="51">
        <f t="shared" si="64"/>
        <v>1</v>
      </c>
      <c r="AE75" s="51">
        <f t="shared" si="39"/>
        <v>72</v>
      </c>
      <c r="AF75" s="51" t="str">
        <f t="shared" si="40"/>
        <v>ГБОУ «СОШ С.П. ГЕЙРБЕК-ЮРТ»</v>
      </c>
      <c r="AG75" s="51">
        <f>'Рейтинговая таблица организаций'!AR75</f>
        <v>92</v>
      </c>
      <c r="AH75" s="51">
        <f>'Рейтинговая таблица организаций'!AS75</f>
        <v>92</v>
      </c>
      <c r="AI75" s="51">
        <f>'Рейтинговая таблица организаций'!AT75</f>
        <v>100</v>
      </c>
      <c r="AJ75" s="51">
        <f>'Рейтинговая таблица организаций'!AU75</f>
        <v>93.6</v>
      </c>
      <c r="AK75" s="51" t="str">
        <f t="shared" si="41"/>
        <v>99</v>
      </c>
      <c r="AL75" s="51">
        <f t="shared" si="65"/>
        <v>99</v>
      </c>
      <c r="AM75" s="51">
        <f t="shared" si="66"/>
        <v>1</v>
      </c>
      <c r="AN75" s="51">
        <f>'бланки '!D77</f>
        <v>72</v>
      </c>
      <c r="AO75" s="51" t="str">
        <f t="shared" si="42"/>
        <v>ГБОУ «СОШ С.П. ГЕЙРБЕК-ЮРТ»</v>
      </c>
      <c r="AP75" s="51">
        <f>'Рейтинговая таблица организаций'!BB75</f>
        <v>92</v>
      </c>
      <c r="AQ75" s="51">
        <f>'Рейтинговая таблица организаций'!BC75</f>
        <v>92</v>
      </c>
      <c r="AR75" s="51">
        <f>'Рейтинговая таблица организаций'!BD75</f>
        <v>92</v>
      </c>
      <c r="AS75" s="51">
        <f>'Рейтинговая таблица организаций'!BE75</f>
        <v>92</v>
      </c>
      <c r="AT75" s="51" t="str">
        <f t="shared" si="43"/>
        <v>95</v>
      </c>
      <c r="AU75" s="51">
        <f t="shared" si="67"/>
        <v>95</v>
      </c>
      <c r="AV75" s="51">
        <f t="shared" si="68"/>
        <v>1</v>
      </c>
      <c r="AW75" s="54" t="str">
        <f t="shared" si="44"/>
        <v>Назрановский район</v>
      </c>
      <c r="AX75" s="51">
        <f t="shared" si="45"/>
        <v>72</v>
      </c>
      <c r="AY75" s="51" t="str">
        <f t="shared" si="46"/>
        <v>ГБОУ «СОШ С.П. ГЕЙРБЕК-ЮРТ»</v>
      </c>
      <c r="AZ75" s="51">
        <f>'Рейтинговая таблица организаций'!BF75</f>
        <v>90.140000000000015</v>
      </c>
      <c r="BA75" s="51" t="str">
        <f t="shared" si="71"/>
        <v>95</v>
      </c>
      <c r="BB75" s="51">
        <f t="shared" si="69"/>
        <v>95</v>
      </c>
      <c r="BC75" s="51">
        <f t="shared" si="70"/>
        <v>1</v>
      </c>
    </row>
    <row r="76" spans="1:55" x14ac:dyDescent="0.25">
      <c r="A76" s="51">
        <f>'бланки '!D78</f>
        <v>73</v>
      </c>
      <c r="B76" s="52" t="str">
        <f>'Рейтинговая таблица организаций'!B76</f>
        <v>ГБОУ «СОШ №2 С.П. ЯНДАРЕ ИМ. Р. А. ГАНИЖЕВА»</v>
      </c>
      <c r="C76" s="52" t="str">
        <f>'бланки '!A78</f>
        <v>Назрановский район</v>
      </c>
      <c r="D76" s="51">
        <f>'Рейтинговая таблица организаций'!C76</f>
        <v>260</v>
      </c>
      <c r="E76" s="51">
        <f t="shared" si="30"/>
        <v>73</v>
      </c>
      <c r="F76" s="51" t="str">
        <f t="shared" si="31"/>
        <v>ГБОУ «СОШ №2 С.П. ЯНДАРЕ ИМ. Р. А. ГАНИЖЕВА»</v>
      </c>
      <c r="G76" s="51">
        <f>'Рейтинговая таблица организаций'!Q76</f>
        <v>100</v>
      </c>
      <c r="H76" s="51">
        <f>'Рейтинговая таблица организаций'!R76</f>
        <v>100</v>
      </c>
      <c r="I76" s="51">
        <f>'Рейтинговая таблица организаций'!S76</f>
        <v>99</v>
      </c>
      <c r="J76" s="51">
        <f>'Рейтинговая таблица организаций'!T76</f>
        <v>99.6</v>
      </c>
      <c r="K76" s="51" t="str">
        <f t="shared" si="32"/>
        <v>11-34</v>
      </c>
      <c r="L76" s="51">
        <f t="shared" si="59"/>
        <v>11</v>
      </c>
      <c r="M76" s="51">
        <f t="shared" si="60"/>
        <v>24</v>
      </c>
      <c r="N76" s="51">
        <f t="shared" si="33"/>
        <v>73</v>
      </c>
      <c r="O76" s="51" t="str">
        <f t="shared" si="34"/>
        <v>ГБОУ «СОШ №2 С.П. ЯНДАРЕ ИМ. Р. А. ГАНИЖЕВА»</v>
      </c>
      <c r="P76" s="51">
        <f>'Рейтинговая таблица организаций'!Z76</f>
        <v>100</v>
      </c>
      <c r="Q76" s="51">
        <f>'Рейтинговая таблица организаций'!AB76</f>
        <v>100</v>
      </c>
      <c r="R76" s="51">
        <f>'Рейтинговая таблица организаций'!AC76</f>
        <v>100</v>
      </c>
      <c r="S76" s="51" t="str">
        <f t="shared" si="35"/>
        <v>1-19</v>
      </c>
      <c r="T76" s="51">
        <f t="shared" si="61"/>
        <v>1</v>
      </c>
      <c r="U76" s="51">
        <f t="shared" si="62"/>
        <v>19</v>
      </c>
      <c r="V76" s="51">
        <f t="shared" si="36"/>
        <v>73</v>
      </c>
      <c r="W76" s="51" t="str">
        <f t="shared" si="37"/>
        <v>ГБОУ «СОШ №2 С.П. ЯНДАРЕ ИМ. Р. А. ГАНИЖЕВА»</v>
      </c>
      <c r="X76" s="51">
        <f>'Рейтинговая таблица организаций'!AH76</f>
        <v>40</v>
      </c>
      <c r="Y76" s="51">
        <f>'Рейтинговая таблица организаций'!AI76</f>
        <v>60</v>
      </c>
      <c r="Z76" s="53">
        <f>'Рейтинговая таблица организаций'!AJ76</f>
        <v>98</v>
      </c>
      <c r="AA76" s="51">
        <f>'Рейтинговая таблица организаций'!AK76</f>
        <v>65.400000000000006</v>
      </c>
      <c r="AB76" s="51" t="str">
        <f t="shared" si="38"/>
        <v>90</v>
      </c>
      <c r="AC76" s="51">
        <f t="shared" si="63"/>
        <v>90</v>
      </c>
      <c r="AD76" s="51">
        <f t="shared" si="64"/>
        <v>1</v>
      </c>
      <c r="AE76" s="51">
        <f t="shared" si="39"/>
        <v>73</v>
      </c>
      <c r="AF76" s="51" t="str">
        <f t="shared" si="40"/>
        <v>ГБОУ «СОШ №2 С.П. ЯНДАРЕ ИМ. Р. А. ГАНИЖЕВА»</v>
      </c>
      <c r="AG76" s="51">
        <f>'Рейтинговая таблица организаций'!AR76</f>
        <v>100</v>
      </c>
      <c r="AH76" s="51">
        <f>'Рейтинговая таблица организаций'!AS76</f>
        <v>100</v>
      </c>
      <c r="AI76" s="51">
        <f>'Рейтинговая таблица организаций'!AT76</f>
        <v>100</v>
      </c>
      <c r="AJ76" s="51">
        <f>'Рейтинговая таблица организаций'!AU76</f>
        <v>100</v>
      </c>
      <c r="AK76" s="51" t="str">
        <f t="shared" si="41"/>
        <v>1-13</v>
      </c>
      <c r="AL76" s="51">
        <f t="shared" si="65"/>
        <v>1</v>
      </c>
      <c r="AM76" s="51">
        <f t="shared" si="66"/>
        <v>13</v>
      </c>
      <c r="AN76" s="51">
        <f>'бланки '!D78</f>
        <v>73</v>
      </c>
      <c r="AO76" s="51" t="str">
        <f t="shared" si="42"/>
        <v>ГБОУ «СОШ №2 С.П. ЯНДАРЕ ИМ. Р. А. ГАНИЖЕВА»</v>
      </c>
      <c r="AP76" s="51">
        <f>'Рейтинговая таблица организаций'!BB76</f>
        <v>100</v>
      </c>
      <c r="AQ76" s="51">
        <f>'Рейтинговая таблица организаций'!BC76</f>
        <v>98</v>
      </c>
      <c r="AR76" s="51">
        <f>'Рейтинговая таблица организаций'!BD76</f>
        <v>100</v>
      </c>
      <c r="AS76" s="51">
        <f>'Рейтинговая таблица организаций'!BE76</f>
        <v>99.6</v>
      </c>
      <c r="AT76" s="51" t="str">
        <f t="shared" si="43"/>
        <v>18-19</v>
      </c>
      <c r="AU76" s="51">
        <f t="shared" si="67"/>
        <v>18</v>
      </c>
      <c r="AV76" s="51">
        <f t="shared" si="68"/>
        <v>2</v>
      </c>
      <c r="AW76" s="54" t="str">
        <f t="shared" si="44"/>
        <v>Назрановский район</v>
      </c>
      <c r="AX76" s="51">
        <f t="shared" si="45"/>
        <v>73</v>
      </c>
      <c r="AY76" s="51" t="str">
        <f t="shared" si="46"/>
        <v>ГБОУ «СОШ №2 С.П. ЯНДАРЕ ИМ. Р. А. ГАНИЖЕВА»</v>
      </c>
      <c r="AZ76" s="51">
        <f>'Рейтинговая таблица организаций'!BF76</f>
        <v>92.92</v>
      </c>
      <c r="BA76" s="51" t="str">
        <f t="shared" si="71"/>
        <v>80</v>
      </c>
      <c r="BB76" s="51">
        <f t="shared" si="69"/>
        <v>80</v>
      </c>
      <c r="BC76" s="51">
        <f t="shared" si="70"/>
        <v>1</v>
      </c>
    </row>
    <row r="77" spans="1:55" x14ac:dyDescent="0.25">
      <c r="A77" s="51">
        <f>'бланки '!D79</f>
        <v>74</v>
      </c>
      <c r="B77" s="52" t="str">
        <f>'Рейтинговая таблица организаций'!B77</f>
        <v>ГБОУ «СОШ №3 С.П. ЯНДАРЕ»</v>
      </c>
      <c r="C77" s="52" t="str">
        <f>'бланки '!A79</f>
        <v>Назрановский район</v>
      </c>
      <c r="D77" s="51">
        <f>'Рейтинговая таблица организаций'!C77</f>
        <v>216</v>
      </c>
      <c r="E77" s="51">
        <f t="shared" si="30"/>
        <v>74</v>
      </c>
      <c r="F77" s="51" t="str">
        <f t="shared" si="31"/>
        <v>ГБОУ «СОШ №3 С.П. ЯНДАРЕ»</v>
      </c>
      <c r="G77" s="51">
        <f>'Рейтинговая таблица организаций'!Q77</f>
        <v>100</v>
      </c>
      <c r="H77" s="51">
        <f>'Рейтинговая таблица организаций'!R77</f>
        <v>100</v>
      </c>
      <c r="I77" s="51">
        <f>'Рейтинговая таблица организаций'!S77</f>
        <v>99</v>
      </c>
      <c r="J77" s="51">
        <f>'Рейтинговая таблица организаций'!T77</f>
        <v>99.6</v>
      </c>
      <c r="K77" s="51" t="str">
        <f t="shared" si="32"/>
        <v>11-34</v>
      </c>
      <c r="L77" s="51">
        <f t="shared" si="59"/>
        <v>11</v>
      </c>
      <c r="M77" s="51">
        <f t="shared" si="60"/>
        <v>24</v>
      </c>
      <c r="N77" s="51">
        <f t="shared" si="33"/>
        <v>74</v>
      </c>
      <c r="O77" s="51" t="str">
        <f t="shared" si="34"/>
        <v>ГБОУ «СОШ №3 С.П. ЯНДАРЕ»</v>
      </c>
      <c r="P77" s="51">
        <f>'Рейтинговая таблица организаций'!Z77</f>
        <v>100</v>
      </c>
      <c r="Q77" s="51">
        <f>'Рейтинговая таблица организаций'!AB77</f>
        <v>100</v>
      </c>
      <c r="R77" s="51">
        <f>'Рейтинговая таблица организаций'!AC77</f>
        <v>100</v>
      </c>
      <c r="S77" s="51" t="str">
        <f t="shared" si="35"/>
        <v>1-19</v>
      </c>
      <c r="T77" s="51">
        <f t="shared" si="61"/>
        <v>1</v>
      </c>
      <c r="U77" s="51">
        <f t="shared" si="62"/>
        <v>19</v>
      </c>
      <c r="V77" s="51">
        <f t="shared" si="36"/>
        <v>74</v>
      </c>
      <c r="W77" s="51" t="str">
        <f t="shared" si="37"/>
        <v>ГБОУ «СОШ №3 С.П. ЯНДАРЕ»</v>
      </c>
      <c r="X77" s="51">
        <f>'Рейтинговая таблица организаций'!AH77</f>
        <v>80</v>
      </c>
      <c r="Y77" s="51">
        <f>'Рейтинговая таблица организаций'!AI77</f>
        <v>80</v>
      </c>
      <c r="Z77" s="53">
        <f>'Рейтинговая таблица организаций'!AJ77</f>
        <v>96</v>
      </c>
      <c r="AA77" s="51">
        <f>'Рейтинговая таблица организаций'!AK77</f>
        <v>84.8</v>
      </c>
      <c r="AB77" s="51" t="str">
        <f t="shared" si="38"/>
        <v>51</v>
      </c>
      <c r="AC77" s="51">
        <f t="shared" si="63"/>
        <v>51</v>
      </c>
      <c r="AD77" s="51">
        <f t="shared" si="64"/>
        <v>1</v>
      </c>
      <c r="AE77" s="51">
        <f t="shared" si="39"/>
        <v>74</v>
      </c>
      <c r="AF77" s="51" t="str">
        <f t="shared" si="40"/>
        <v>ГБОУ «СОШ №3 С.П. ЯНДАРЕ»</v>
      </c>
      <c r="AG77" s="51">
        <f>'Рейтинговая таблица организаций'!AR77</f>
        <v>100</v>
      </c>
      <c r="AH77" s="51">
        <f>'Рейтинговая таблица организаций'!AS77</f>
        <v>99</v>
      </c>
      <c r="AI77" s="51">
        <f>'Рейтинговая таблица организаций'!AT77</f>
        <v>100</v>
      </c>
      <c r="AJ77" s="51">
        <f>'Рейтинговая таблица организаций'!AU77</f>
        <v>99.6</v>
      </c>
      <c r="AK77" s="51" t="str">
        <f t="shared" si="41"/>
        <v>18-27</v>
      </c>
      <c r="AL77" s="51">
        <f t="shared" si="65"/>
        <v>18</v>
      </c>
      <c r="AM77" s="51">
        <f t="shared" si="66"/>
        <v>10</v>
      </c>
      <c r="AN77" s="51">
        <f>'бланки '!D79</f>
        <v>74</v>
      </c>
      <c r="AO77" s="51" t="str">
        <f t="shared" si="42"/>
        <v>ГБОУ «СОШ №3 С.П. ЯНДАРЕ»</v>
      </c>
      <c r="AP77" s="51">
        <f>'Рейтинговая таблица организаций'!BB77</f>
        <v>99</v>
      </c>
      <c r="AQ77" s="51">
        <f>'Рейтинговая таблица организаций'!BC77</f>
        <v>98</v>
      </c>
      <c r="AR77" s="51">
        <f>'Рейтинговая таблица организаций'!BD77</f>
        <v>99</v>
      </c>
      <c r="AS77" s="51">
        <f>'Рейтинговая таблица организаций'!BE77</f>
        <v>98.8</v>
      </c>
      <c r="AT77" s="51" t="str">
        <f t="shared" si="43"/>
        <v>36-37</v>
      </c>
      <c r="AU77" s="51">
        <f t="shared" si="67"/>
        <v>36</v>
      </c>
      <c r="AV77" s="51">
        <f t="shared" si="68"/>
        <v>2</v>
      </c>
      <c r="AW77" s="54" t="str">
        <f t="shared" si="44"/>
        <v>Назрановский район</v>
      </c>
      <c r="AX77" s="51">
        <f t="shared" si="45"/>
        <v>74</v>
      </c>
      <c r="AY77" s="51" t="str">
        <f t="shared" si="46"/>
        <v>ГБОУ «СОШ №3 С.П. ЯНДАРЕ»</v>
      </c>
      <c r="AZ77" s="51">
        <f>'Рейтинговая таблица организаций'!BF77</f>
        <v>96.56</v>
      </c>
      <c r="BA77" s="51" t="str">
        <f t="shared" si="71"/>
        <v>33-34</v>
      </c>
      <c r="BB77" s="51">
        <f t="shared" si="69"/>
        <v>33</v>
      </c>
      <c r="BC77" s="51">
        <f t="shared" si="70"/>
        <v>2</v>
      </c>
    </row>
    <row r="78" spans="1:55" x14ac:dyDescent="0.25">
      <c r="A78" s="51">
        <f>'бланки '!D80</f>
        <v>75</v>
      </c>
      <c r="B78" s="52" t="str">
        <f>'Рейтинговая таблица организаций'!B78</f>
        <v>ГБОУ КШ</v>
      </c>
      <c r="C78" s="52" t="str">
        <f>'бланки '!A80</f>
        <v>Назрановский район</v>
      </c>
      <c r="D78" s="51">
        <f>'Рейтинговая таблица организаций'!C78</f>
        <v>288</v>
      </c>
      <c r="E78" s="51">
        <f t="shared" si="30"/>
        <v>75</v>
      </c>
      <c r="F78" s="51" t="str">
        <f t="shared" si="31"/>
        <v>ГБОУ КШ</v>
      </c>
      <c r="G78" s="51">
        <f>'Рейтинговая таблица организаций'!Q78</f>
        <v>100</v>
      </c>
      <c r="H78" s="51">
        <f>'Рейтинговая таблица организаций'!R78</f>
        <v>100</v>
      </c>
      <c r="I78" s="51">
        <f>'Рейтинговая таблица организаций'!S78</f>
        <v>95</v>
      </c>
      <c r="J78" s="51">
        <f>'Рейтинговая таблица организаций'!T78</f>
        <v>98</v>
      </c>
      <c r="K78" s="51" t="str">
        <f t="shared" si="32"/>
        <v>86-94</v>
      </c>
      <c r="L78" s="51">
        <f t="shared" si="59"/>
        <v>86</v>
      </c>
      <c r="M78" s="51">
        <f t="shared" si="60"/>
        <v>9</v>
      </c>
      <c r="N78" s="51">
        <f t="shared" si="33"/>
        <v>75</v>
      </c>
      <c r="O78" s="51" t="str">
        <f t="shared" si="34"/>
        <v>ГБОУ КШ</v>
      </c>
      <c r="P78" s="51">
        <f>'Рейтинговая таблица организаций'!Z78</f>
        <v>100</v>
      </c>
      <c r="Q78" s="51">
        <f>'Рейтинговая таблица организаций'!AB78</f>
        <v>99</v>
      </c>
      <c r="R78" s="51">
        <f>'Рейтинговая таблица организаций'!AC78</f>
        <v>99.5</v>
      </c>
      <c r="S78" s="51" t="str">
        <f t="shared" si="35"/>
        <v>20-38</v>
      </c>
      <c r="T78" s="51">
        <f t="shared" si="61"/>
        <v>20</v>
      </c>
      <c r="U78" s="51">
        <f t="shared" si="62"/>
        <v>19</v>
      </c>
      <c r="V78" s="51">
        <f t="shared" si="36"/>
        <v>75</v>
      </c>
      <c r="W78" s="51" t="str">
        <f t="shared" si="37"/>
        <v>ГБОУ КШ</v>
      </c>
      <c r="X78" s="51">
        <f>'Рейтинговая таблица организаций'!AH78</f>
        <v>60</v>
      </c>
      <c r="Y78" s="51">
        <f>'Рейтинговая таблица организаций'!AI78</f>
        <v>100</v>
      </c>
      <c r="Z78" s="53">
        <f>'Рейтинговая таблица организаций'!AJ78</f>
        <v>95</v>
      </c>
      <c r="AA78" s="51">
        <f>'Рейтинговая таблица организаций'!AK78</f>
        <v>86.5</v>
      </c>
      <c r="AB78" s="51" t="str">
        <f t="shared" si="38"/>
        <v>40</v>
      </c>
      <c r="AC78" s="51">
        <f t="shared" si="63"/>
        <v>40</v>
      </c>
      <c r="AD78" s="51">
        <f t="shared" si="64"/>
        <v>1</v>
      </c>
      <c r="AE78" s="51">
        <f t="shared" si="39"/>
        <v>75</v>
      </c>
      <c r="AF78" s="51" t="str">
        <f t="shared" si="40"/>
        <v>ГБОУ КШ</v>
      </c>
      <c r="AG78" s="51">
        <f>'Рейтинговая таблица организаций'!AR78</f>
        <v>100</v>
      </c>
      <c r="AH78" s="51">
        <f>'Рейтинговая таблица организаций'!AS78</f>
        <v>100</v>
      </c>
      <c r="AI78" s="51">
        <f>'Рейтинговая таблица организаций'!AT78</f>
        <v>100</v>
      </c>
      <c r="AJ78" s="51">
        <f>'Рейтинговая таблица организаций'!AU78</f>
        <v>100</v>
      </c>
      <c r="AK78" s="51" t="str">
        <f t="shared" si="41"/>
        <v>1-13</v>
      </c>
      <c r="AL78" s="51">
        <f t="shared" si="65"/>
        <v>1</v>
      </c>
      <c r="AM78" s="51">
        <f t="shared" si="66"/>
        <v>13</v>
      </c>
      <c r="AN78" s="51">
        <f>'бланки '!D80</f>
        <v>75</v>
      </c>
      <c r="AO78" s="51" t="str">
        <f t="shared" si="42"/>
        <v>ГБОУ КШ</v>
      </c>
      <c r="AP78" s="51">
        <f>'Рейтинговая таблица организаций'!BB78</f>
        <v>100</v>
      </c>
      <c r="AQ78" s="51">
        <f>'Рейтинговая таблица организаций'!BC78</f>
        <v>98</v>
      </c>
      <c r="AR78" s="51">
        <f>'Рейтинговая таблица организаций'!BD78</f>
        <v>99</v>
      </c>
      <c r="AS78" s="51">
        <f>'Рейтинговая таблица организаций'!BE78</f>
        <v>99.1</v>
      </c>
      <c r="AT78" s="51" t="str">
        <f t="shared" si="43"/>
        <v>29-31</v>
      </c>
      <c r="AU78" s="51">
        <f t="shared" si="67"/>
        <v>29</v>
      </c>
      <c r="AV78" s="51">
        <f t="shared" si="68"/>
        <v>3</v>
      </c>
      <c r="AW78" s="54" t="str">
        <f t="shared" si="44"/>
        <v>Назрановский район</v>
      </c>
      <c r="AX78" s="51">
        <f t="shared" si="45"/>
        <v>75</v>
      </c>
      <c r="AY78" s="51" t="str">
        <f t="shared" si="46"/>
        <v>ГБОУ КШ</v>
      </c>
      <c r="AZ78" s="51">
        <f>'Рейтинговая таблица организаций'!BF78</f>
        <v>96.62</v>
      </c>
      <c r="BA78" s="51" t="str">
        <f t="shared" si="71"/>
        <v>32</v>
      </c>
      <c r="BB78" s="51">
        <f t="shared" si="69"/>
        <v>32</v>
      </c>
      <c r="BC78" s="51">
        <f t="shared" si="70"/>
        <v>1</v>
      </c>
    </row>
    <row r="79" spans="1:55" x14ac:dyDescent="0.25">
      <c r="A79" s="51">
        <f>'бланки '!D81</f>
        <v>76</v>
      </c>
      <c r="B79" s="52" t="str">
        <f>'Рейтинговая таблица организаций'!B79</f>
        <v>ГБОУ «СОШ №3 С.П. СУРХАХИ»</v>
      </c>
      <c r="C79" s="52" t="str">
        <f>'бланки '!A81</f>
        <v>Назрановский район</v>
      </c>
      <c r="D79" s="51">
        <f>'Рейтинговая таблица организаций'!C79</f>
        <v>242</v>
      </c>
      <c r="E79" s="51">
        <f t="shared" si="30"/>
        <v>76</v>
      </c>
      <c r="F79" s="51" t="str">
        <f t="shared" si="31"/>
        <v>ГБОУ «СОШ №3 С.П. СУРХАХИ»</v>
      </c>
      <c r="G79" s="51">
        <f>'Рейтинговая таблица организаций'!Q79</f>
        <v>100</v>
      </c>
      <c r="H79" s="51">
        <f>'Рейтинговая таблица организаций'!R79</f>
        <v>100</v>
      </c>
      <c r="I79" s="51">
        <f>'Рейтинговая таблица организаций'!S79</f>
        <v>98</v>
      </c>
      <c r="J79" s="51">
        <f>'Рейтинговая таблица организаций'!T79</f>
        <v>99.2</v>
      </c>
      <c r="K79" s="51" t="str">
        <f t="shared" si="32"/>
        <v>35-62</v>
      </c>
      <c r="L79" s="51">
        <f t="shared" si="59"/>
        <v>35</v>
      </c>
      <c r="M79" s="51">
        <f t="shared" si="60"/>
        <v>28</v>
      </c>
      <c r="N79" s="51">
        <f t="shared" si="33"/>
        <v>76</v>
      </c>
      <c r="O79" s="51" t="str">
        <f t="shared" si="34"/>
        <v>ГБОУ «СОШ №3 С.П. СУРХАХИ»</v>
      </c>
      <c r="P79" s="51">
        <f>'Рейтинговая таблица организаций'!Z79</f>
        <v>100</v>
      </c>
      <c r="Q79" s="51">
        <f>'Рейтинговая таблица организаций'!AB79</f>
        <v>100</v>
      </c>
      <c r="R79" s="51">
        <f>'Рейтинговая таблица организаций'!AC79</f>
        <v>100</v>
      </c>
      <c r="S79" s="51" t="str">
        <f t="shared" si="35"/>
        <v>1-19</v>
      </c>
      <c r="T79" s="51">
        <f t="shared" si="61"/>
        <v>1</v>
      </c>
      <c r="U79" s="51">
        <f t="shared" si="62"/>
        <v>19</v>
      </c>
      <c r="V79" s="51">
        <f t="shared" si="36"/>
        <v>76</v>
      </c>
      <c r="W79" s="51" t="str">
        <f t="shared" si="37"/>
        <v>ГБОУ «СОШ №3 С.П. СУРХАХИ»</v>
      </c>
      <c r="X79" s="51">
        <f>'Рейтинговая таблица организаций'!AH79</f>
        <v>40</v>
      </c>
      <c r="Y79" s="51">
        <f>'Рейтинговая таблица организаций'!AI79</f>
        <v>60</v>
      </c>
      <c r="Z79" s="53">
        <f>'Рейтинговая таблица организаций'!AJ79</f>
        <v>96</v>
      </c>
      <c r="AA79" s="51">
        <f>'Рейтинговая таблица организаций'!AK79</f>
        <v>64.8</v>
      </c>
      <c r="AB79" s="51" t="str">
        <f t="shared" si="38"/>
        <v>91</v>
      </c>
      <c r="AC79" s="51">
        <f t="shared" si="63"/>
        <v>91</v>
      </c>
      <c r="AD79" s="51">
        <f t="shared" si="64"/>
        <v>1</v>
      </c>
      <c r="AE79" s="51">
        <f t="shared" si="39"/>
        <v>76</v>
      </c>
      <c r="AF79" s="51" t="str">
        <f t="shared" si="40"/>
        <v>ГБОУ «СОШ №3 С.П. СУРХАХИ»</v>
      </c>
      <c r="AG79" s="51">
        <f>'Рейтинговая таблица организаций'!AR79</f>
        <v>99</v>
      </c>
      <c r="AH79" s="51">
        <f>'Рейтинговая таблица организаций'!AS79</f>
        <v>100</v>
      </c>
      <c r="AI79" s="51">
        <f>'Рейтинговая таблица организаций'!AT79</f>
        <v>99</v>
      </c>
      <c r="AJ79" s="51">
        <f>'Рейтинговая таблица организаций'!AU79</f>
        <v>99.4</v>
      </c>
      <c r="AK79" s="51" t="str">
        <f t="shared" si="41"/>
        <v>28-30</v>
      </c>
      <c r="AL79" s="51">
        <f t="shared" si="65"/>
        <v>28</v>
      </c>
      <c r="AM79" s="51">
        <f t="shared" si="66"/>
        <v>3</v>
      </c>
      <c r="AN79" s="51">
        <f>'бланки '!D81</f>
        <v>76</v>
      </c>
      <c r="AO79" s="51" t="str">
        <f t="shared" si="42"/>
        <v>ГБОУ «СОШ №3 С.П. СУРХАХИ»</v>
      </c>
      <c r="AP79" s="51">
        <f>'Рейтинговая таблица организаций'!BB79</f>
        <v>99</v>
      </c>
      <c r="AQ79" s="51">
        <f>'Рейтинговая таблица организаций'!BC79</f>
        <v>100</v>
      </c>
      <c r="AR79" s="51">
        <f>'Рейтинговая таблица организаций'!BD79</f>
        <v>100</v>
      </c>
      <c r="AS79" s="51">
        <f>'Рейтинговая таблица организаций'!BE79</f>
        <v>99.7</v>
      </c>
      <c r="AT79" s="51" t="str">
        <f t="shared" si="43"/>
        <v>17</v>
      </c>
      <c r="AU79" s="51">
        <f t="shared" si="67"/>
        <v>17</v>
      </c>
      <c r="AV79" s="51">
        <f t="shared" si="68"/>
        <v>1</v>
      </c>
      <c r="AW79" s="54" t="str">
        <f t="shared" si="44"/>
        <v>Назрановский район</v>
      </c>
      <c r="AX79" s="51">
        <f t="shared" si="45"/>
        <v>76</v>
      </c>
      <c r="AY79" s="51" t="str">
        <f t="shared" si="46"/>
        <v>ГБОУ «СОШ №3 С.П. СУРХАХИ»</v>
      </c>
      <c r="AZ79" s="51">
        <f>'Рейтинговая таблица организаций'!BF79</f>
        <v>92.61999999999999</v>
      </c>
      <c r="BA79" s="51" t="str">
        <f t="shared" si="71"/>
        <v>84</v>
      </c>
      <c r="BB79" s="51">
        <f t="shared" si="69"/>
        <v>84</v>
      </c>
      <c r="BC79" s="51">
        <f t="shared" si="70"/>
        <v>1</v>
      </c>
    </row>
    <row r="80" spans="1:55" x14ac:dyDescent="0.25">
      <c r="A80" s="51">
        <f>'бланки '!D82</f>
        <v>77</v>
      </c>
      <c r="B80" s="52" t="str">
        <f>'Рейтинговая таблица организаций'!B80</f>
        <v>ГБОУ «СОШ №1 С.П. АЛИ-ЮРТ»</v>
      </c>
      <c r="C80" s="52" t="str">
        <f>'бланки '!A82</f>
        <v>Назрановский район</v>
      </c>
      <c r="D80" s="51">
        <f>'Рейтинговая таблица организаций'!C80</f>
        <v>366</v>
      </c>
      <c r="E80" s="51">
        <f t="shared" si="30"/>
        <v>77</v>
      </c>
      <c r="F80" s="51" t="str">
        <f t="shared" si="31"/>
        <v>ГБОУ «СОШ №1 С.П. АЛИ-ЮРТ»</v>
      </c>
      <c r="G80" s="51">
        <f>'Рейтинговая таблица организаций'!Q80</f>
        <v>100</v>
      </c>
      <c r="H80" s="51">
        <f>'Рейтинговая таблица организаций'!R80</f>
        <v>100</v>
      </c>
      <c r="I80" s="51">
        <f>'Рейтинговая таблица организаций'!S80</f>
        <v>99</v>
      </c>
      <c r="J80" s="51">
        <f>'Рейтинговая таблица организаций'!T80</f>
        <v>99.6</v>
      </c>
      <c r="K80" s="51" t="str">
        <f t="shared" si="32"/>
        <v>11-34</v>
      </c>
      <c r="L80" s="51">
        <f t="shared" si="59"/>
        <v>11</v>
      </c>
      <c r="M80" s="51">
        <f t="shared" si="60"/>
        <v>24</v>
      </c>
      <c r="N80" s="51">
        <f t="shared" si="33"/>
        <v>77</v>
      </c>
      <c r="O80" s="51" t="str">
        <f t="shared" si="34"/>
        <v>ГБОУ «СОШ №1 С.П. АЛИ-ЮРТ»</v>
      </c>
      <c r="P80" s="51">
        <f>'Рейтинговая таблица организаций'!Z80</f>
        <v>100</v>
      </c>
      <c r="Q80" s="51">
        <f>'Рейтинговая таблица организаций'!AB80</f>
        <v>100</v>
      </c>
      <c r="R80" s="51">
        <f>'Рейтинговая таблица организаций'!AC80</f>
        <v>100</v>
      </c>
      <c r="S80" s="51" t="str">
        <f t="shared" si="35"/>
        <v>1-19</v>
      </c>
      <c r="T80" s="51">
        <f t="shared" si="61"/>
        <v>1</v>
      </c>
      <c r="U80" s="51">
        <f t="shared" si="62"/>
        <v>19</v>
      </c>
      <c r="V80" s="51">
        <f t="shared" si="36"/>
        <v>77</v>
      </c>
      <c r="W80" s="51" t="str">
        <f t="shared" si="37"/>
        <v>ГБОУ «СОШ №1 С.П. АЛИ-ЮРТ»</v>
      </c>
      <c r="X80" s="51">
        <f>'Рейтинговая таблица организаций'!AH80</f>
        <v>60</v>
      </c>
      <c r="Y80" s="51">
        <f>'Рейтинговая таблица организаций'!AI80</f>
        <v>60</v>
      </c>
      <c r="Z80" s="53">
        <f>'Рейтинговая таблица организаций'!AJ80</f>
        <v>99</v>
      </c>
      <c r="AA80" s="51">
        <f>'Рейтинговая таблица организаций'!AK80</f>
        <v>71.7</v>
      </c>
      <c r="AB80" s="51" t="str">
        <f t="shared" si="38"/>
        <v>79-80</v>
      </c>
      <c r="AC80" s="51">
        <f t="shared" si="63"/>
        <v>79</v>
      </c>
      <c r="AD80" s="51">
        <f t="shared" si="64"/>
        <v>2</v>
      </c>
      <c r="AE80" s="51">
        <f t="shared" si="39"/>
        <v>77</v>
      </c>
      <c r="AF80" s="51" t="str">
        <f t="shared" si="40"/>
        <v>ГБОУ «СОШ №1 С.П. АЛИ-ЮРТ»</v>
      </c>
      <c r="AG80" s="51">
        <f>'Рейтинговая таблица организаций'!AR80</f>
        <v>99</v>
      </c>
      <c r="AH80" s="51">
        <f>'Рейтинговая таблица организаций'!AS80</f>
        <v>100</v>
      </c>
      <c r="AI80" s="51">
        <f>'Рейтинговая таблица организаций'!AT80</f>
        <v>100</v>
      </c>
      <c r="AJ80" s="51">
        <f>'Рейтинговая таблица организаций'!AU80</f>
        <v>99.6</v>
      </c>
      <c r="AK80" s="51" t="str">
        <f t="shared" si="41"/>
        <v>18-27</v>
      </c>
      <c r="AL80" s="51">
        <f t="shared" si="65"/>
        <v>18</v>
      </c>
      <c r="AM80" s="51">
        <f t="shared" si="66"/>
        <v>10</v>
      </c>
      <c r="AN80" s="51">
        <f>'бланки '!D82</f>
        <v>77</v>
      </c>
      <c r="AO80" s="51" t="str">
        <f t="shared" si="42"/>
        <v>ГБОУ «СОШ №1 С.П. АЛИ-ЮРТ»</v>
      </c>
      <c r="AP80" s="51">
        <f>'Рейтинговая таблица организаций'!BB80</f>
        <v>100</v>
      </c>
      <c r="AQ80" s="51">
        <f>'Рейтинговая таблица организаций'!BC80</f>
        <v>99</v>
      </c>
      <c r="AR80" s="51">
        <f>'Рейтинговая таблица организаций'!BD80</f>
        <v>100</v>
      </c>
      <c r="AS80" s="51">
        <f>'Рейтинговая таблица организаций'!BE80</f>
        <v>99.8</v>
      </c>
      <c r="AT80" s="51" t="str">
        <f t="shared" si="43"/>
        <v>11-16</v>
      </c>
      <c r="AU80" s="51">
        <f t="shared" si="67"/>
        <v>11</v>
      </c>
      <c r="AV80" s="51">
        <f t="shared" si="68"/>
        <v>6</v>
      </c>
      <c r="AW80" s="54" t="str">
        <f t="shared" si="44"/>
        <v>Назрановский район</v>
      </c>
      <c r="AX80" s="51">
        <f t="shared" si="45"/>
        <v>77</v>
      </c>
      <c r="AY80" s="51" t="str">
        <f t="shared" si="46"/>
        <v>ГБОУ «СОШ №1 С.П. АЛИ-ЮРТ»</v>
      </c>
      <c r="AZ80" s="51">
        <f>'Рейтинговая таблица организаций'!BF80</f>
        <v>94.14</v>
      </c>
      <c r="BA80" s="51" t="str">
        <f t="shared" si="71"/>
        <v>63-64</v>
      </c>
      <c r="BB80" s="51">
        <f t="shared" si="69"/>
        <v>63</v>
      </c>
      <c r="BC80" s="51">
        <f t="shared" si="70"/>
        <v>2</v>
      </c>
    </row>
    <row r="81" spans="1:55" x14ac:dyDescent="0.25">
      <c r="A81" s="51">
        <f>'бланки '!D83</f>
        <v>78</v>
      </c>
      <c r="B81" s="52" t="str">
        <f>'Рейтинговая таблица организаций'!B81</f>
        <v>ГБДОУ Детский сад №2 с.п. Кантышево «Аленький цветочек»</v>
      </c>
      <c r="C81" s="52" t="str">
        <f>'бланки '!A83</f>
        <v>Назрановский район</v>
      </c>
      <c r="D81" s="51">
        <f>'Рейтинговая таблица организаций'!C81</f>
        <v>103</v>
      </c>
      <c r="E81" s="51">
        <f t="shared" si="30"/>
        <v>78</v>
      </c>
      <c r="F81" s="51" t="str">
        <f t="shared" si="31"/>
        <v>ГБДОУ Детский сад №2 с.п. Кантышево «Аленький цветочек»</v>
      </c>
      <c r="G81" s="51">
        <f>'Рейтинговая таблица организаций'!Q81</f>
        <v>100</v>
      </c>
      <c r="H81" s="51">
        <f>'Рейтинговая таблица организаций'!R81</f>
        <v>100</v>
      </c>
      <c r="I81" s="51">
        <f>'Рейтинговая таблица организаций'!S81</f>
        <v>96</v>
      </c>
      <c r="J81" s="51">
        <f>'Рейтинговая таблица организаций'!T81</f>
        <v>98.4</v>
      </c>
      <c r="K81" s="51" t="str">
        <f t="shared" si="32"/>
        <v>71-85</v>
      </c>
      <c r="L81" s="51">
        <f t="shared" si="59"/>
        <v>71</v>
      </c>
      <c r="M81" s="51">
        <f t="shared" si="60"/>
        <v>15</v>
      </c>
      <c r="N81" s="51">
        <f t="shared" si="33"/>
        <v>78</v>
      </c>
      <c r="O81" s="51" t="str">
        <f t="shared" si="34"/>
        <v>ГБДОУ Детский сад №2 с.п. Кантышево «Аленький цветочек»</v>
      </c>
      <c r="P81" s="51">
        <f>'Рейтинговая таблица организаций'!Z81</f>
        <v>100</v>
      </c>
      <c r="Q81" s="51">
        <f>'Рейтинговая таблица организаций'!AB81</f>
        <v>97</v>
      </c>
      <c r="R81" s="51">
        <f>'Рейтинговая таблица организаций'!AC81</f>
        <v>98.5</v>
      </c>
      <c r="S81" s="51" t="str">
        <f t="shared" si="35"/>
        <v>49-56</v>
      </c>
      <c r="T81" s="51">
        <f t="shared" si="61"/>
        <v>49</v>
      </c>
      <c r="U81" s="51">
        <f t="shared" si="62"/>
        <v>8</v>
      </c>
      <c r="V81" s="51">
        <f t="shared" si="36"/>
        <v>78</v>
      </c>
      <c r="W81" s="51" t="str">
        <f t="shared" si="37"/>
        <v>ГБДОУ Детский сад №2 с.п. Кантышево «Аленький цветочек»</v>
      </c>
      <c r="X81" s="51">
        <f>'Рейтинговая таблица организаций'!AH81</f>
        <v>80</v>
      </c>
      <c r="Y81" s="51">
        <f>'Рейтинговая таблица организаций'!AI81</f>
        <v>60</v>
      </c>
      <c r="Z81" s="53">
        <f>'Рейтинговая таблица организаций'!AJ81</f>
        <v>90</v>
      </c>
      <c r="AA81" s="51">
        <f>'Рейтинговая таблица организаций'!AK81</f>
        <v>75</v>
      </c>
      <c r="AB81" s="51" t="str">
        <f t="shared" si="38"/>
        <v>75</v>
      </c>
      <c r="AC81" s="51">
        <f t="shared" si="63"/>
        <v>75</v>
      </c>
      <c r="AD81" s="51">
        <f t="shared" si="64"/>
        <v>1</v>
      </c>
      <c r="AE81" s="51">
        <f t="shared" si="39"/>
        <v>78</v>
      </c>
      <c r="AF81" s="51" t="str">
        <f t="shared" si="40"/>
        <v>ГБДОУ Детский сад №2 с.п. Кантышево «Аленький цветочек»</v>
      </c>
      <c r="AG81" s="51">
        <f>'Рейтинговая таблица организаций'!AR81</f>
        <v>99</v>
      </c>
      <c r="AH81" s="51">
        <f>'Рейтинговая таблица организаций'!AS81</f>
        <v>98</v>
      </c>
      <c r="AI81" s="51">
        <f>'Рейтинговая таблица организаций'!AT81</f>
        <v>100</v>
      </c>
      <c r="AJ81" s="51">
        <f>'Рейтинговая таблица организаций'!AU81</f>
        <v>98.8</v>
      </c>
      <c r="AK81" s="51" t="str">
        <f t="shared" si="41"/>
        <v>48-50</v>
      </c>
      <c r="AL81" s="51">
        <f t="shared" si="65"/>
        <v>48</v>
      </c>
      <c r="AM81" s="51">
        <f t="shared" si="66"/>
        <v>3</v>
      </c>
      <c r="AN81" s="51">
        <f>'бланки '!D83</f>
        <v>78</v>
      </c>
      <c r="AO81" s="51" t="str">
        <f t="shared" si="42"/>
        <v>ГБДОУ Детский сад №2 с.п. Кантышево «Аленький цветочек»</v>
      </c>
      <c r="AP81" s="51">
        <f>'Рейтинговая таблица организаций'!BB81</f>
        <v>97</v>
      </c>
      <c r="AQ81" s="51">
        <f>'Рейтинговая таблица организаций'!BC81</f>
        <v>99</v>
      </c>
      <c r="AR81" s="51">
        <f>'Рейтинговая таблица организаций'!BD81</f>
        <v>98</v>
      </c>
      <c r="AS81" s="51">
        <f>'Рейтинговая таблица организаций'!BE81</f>
        <v>97.9</v>
      </c>
      <c r="AT81" s="51" t="str">
        <f t="shared" si="43"/>
        <v>53</v>
      </c>
      <c r="AU81" s="51">
        <f t="shared" si="67"/>
        <v>53</v>
      </c>
      <c r="AV81" s="51">
        <f t="shared" si="68"/>
        <v>1</v>
      </c>
      <c r="AW81" s="54" t="str">
        <f t="shared" si="44"/>
        <v>Назрановский район</v>
      </c>
      <c r="AX81" s="51">
        <f t="shared" si="45"/>
        <v>78</v>
      </c>
      <c r="AY81" s="51" t="str">
        <f t="shared" si="46"/>
        <v>ГБДОУ Детский сад №2 с.п. Кантышево «Аленький цветочек»</v>
      </c>
      <c r="AZ81" s="51">
        <f>'Рейтинговая таблица организаций'!BF81</f>
        <v>93.72</v>
      </c>
      <c r="BA81" s="51" t="str">
        <f t="shared" si="71"/>
        <v>72</v>
      </c>
      <c r="BB81" s="51">
        <f t="shared" si="69"/>
        <v>72</v>
      </c>
      <c r="BC81" s="51">
        <f t="shared" si="70"/>
        <v>1</v>
      </c>
    </row>
    <row r="82" spans="1:55" x14ac:dyDescent="0.25">
      <c r="A82" s="51">
        <f>'бланки '!D84</f>
        <v>79</v>
      </c>
      <c r="B82" s="52" t="str">
        <f>'Рейтинговая таблица организаций'!B82</f>
        <v>ГБДОУ «ДЕТСКИЙ САД №1 С. П. СУРХАХИ «НЕПОСЕДЫ»</v>
      </c>
      <c r="C82" s="52" t="str">
        <f>'бланки '!A84</f>
        <v>Назрановский район</v>
      </c>
      <c r="D82" s="51">
        <f>'Рейтинговая таблица организаций'!C82</f>
        <v>144</v>
      </c>
      <c r="E82" s="51">
        <f t="shared" si="30"/>
        <v>79</v>
      </c>
      <c r="F82" s="51" t="str">
        <f t="shared" si="31"/>
        <v>ГБДОУ «ДЕТСКИЙ САД №1 С. П. СУРХАХИ «НЕПОСЕДЫ»</v>
      </c>
      <c r="G82" s="51">
        <f>'Рейтинговая таблица организаций'!Q82</f>
        <v>100</v>
      </c>
      <c r="H82" s="51">
        <f>'Рейтинговая таблица организаций'!R82</f>
        <v>100</v>
      </c>
      <c r="I82" s="51">
        <f>'Рейтинговая таблица организаций'!S82</f>
        <v>98</v>
      </c>
      <c r="J82" s="51">
        <f>'Рейтинговая таблица организаций'!T82</f>
        <v>99.2</v>
      </c>
      <c r="K82" s="51" t="str">
        <f t="shared" si="32"/>
        <v>35-62</v>
      </c>
      <c r="L82" s="51">
        <f t="shared" si="59"/>
        <v>35</v>
      </c>
      <c r="M82" s="51">
        <f t="shared" si="60"/>
        <v>28</v>
      </c>
      <c r="N82" s="51">
        <f t="shared" si="33"/>
        <v>79</v>
      </c>
      <c r="O82" s="51" t="str">
        <f t="shared" si="34"/>
        <v>ГБДОУ «ДЕТСКИЙ САД №1 С. П. СУРХАХИ «НЕПОСЕДЫ»</v>
      </c>
      <c r="P82" s="51">
        <f>'Рейтинговая таблица организаций'!Z82</f>
        <v>100</v>
      </c>
      <c r="Q82" s="51">
        <f>'Рейтинговая таблица организаций'!AB82</f>
        <v>98</v>
      </c>
      <c r="R82" s="51">
        <f>'Рейтинговая таблица организаций'!AC82</f>
        <v>99</v>
      </c>
      <c r="S82" s="51" t="str">
        <f t="shared" si="35"/>
        <v>39-48</v>
      </c>
      <c r="T82" s="51">
        <f t="shared" si="61"/>
        <v>39</v>
      </c>
      <c r="U82" s="51">
        <f t="shared" si="62"/>
        <v>10</v>
      </c>
      <c r="V82" s="51">
        <f t="shared" si="36"/>
        <v>79</v>
      </c>
      <c r="W82" s="51" t="str">
        <f t="shared" si="37"/>
        <v>ГБДОУ «ДЕТСКИЙ САД №1 С. П. СУРХАХИ «НЕПОСЕДЫ»</v>
      </c>
      <c r="X82" s="51">
        <f>'Рейтинговая таблица организаций'!AH82</f>
        <v>100</v>
      </c>
      <c r="Y82" s="51">
        <f>'Рейтинговая таблица организаций'!AI82</f>
        <v>60</v>
      </c>
      <c r="Z82" s="53">
        <f>'Рейтинговая таблица организаций'!AJ82</f>
        <v>90</v>
      </c>
      <c r="AA82" s="51">
        <f>'Рейтинговая таблица организаций'!AK82</f>
        <v>81</v>
      </c>
      <c r="AB82" s="51" t="str">
        <f t="shared" si="38"/>
        <v>59</v>
      </c>
      <c r="AC82" s="51">
        <f t="shared" si="63"/>
        <v>59</v>
      </c>
      <c r="AD82" s="51">
        <f t="shared" si="64"/>
        <v>1</v>
      </c>
      <c r="AE82" s="51">
        <f t="shared" si="39"/>
        <v>79</v>
      </c>
      <c r="AF82" s="51" t="str">
        <f t="shared" si="40"/>
        <v>ГБДОУ «ДЕТСКИЙ САД №1 С. П. СУРХАХИ «НЕПОСЕДЫ»</v>
      </c>
      <c r="AG82" s="51">
        <f>'Рейтинговая таблица организаций'!AR82</f>
        <v>98</v>
      </c>
      <c r="AH82" s="51">
        <f>'Рейтинговая таблица организаций'!AS82</f>
        <v>98</v>
      </c>
      <c r="AI82" s="51">
        <f>'Рейтинговая таблица организаций'!AT82</f>
        <v>99</v>
      </c>
      <c r="AJ82" s="51">
        <f>'Рейтинговая таблица организаций'!AU82</f>
        <v>98.2</v>
      </c>
      <c r="AK82" s="51" t="str">
        <f t="shared" si="41"/>
        <v>60-68</v>
      </c>
      <c r="AL82" s="51">
        <f t="shared" si="65"/>
        <v>60</v>
      </c>
      <c r="AM82" s="51">
        <f t="shared" si="66"/>
        <v>9</v>
      </c>
      <c r="AN82" s="51">
        <f>'бланки '!D84</f>
        <v>79</v>
      </c>
      <c r="AO82" s="51" t="str">
        <f t="shared" si="42"/>
        <v>ГБДОУ «ДЕТСКИЙ САД №1 С. П. СУРХАХИ «НЕПОСЕДЫ»</v>
      </c>
      <c r="AP82" s="51">
        <f>'Рейтинговая таблица организаций'!BB82</f>
        <v>96</v>
      </c>
      <c r="AQ82" s="51">
        <f>'Рейтинговая таблица организаций'!BC82</f>
        <v>98</v>
      </c>
      <c r="AR82" s="51">
        <f>'Рейтинговая таблица организаций'!BD82</f>
        <v>96</v>
      </c>
      <c r="AS82" s="51">
        <f>'Рейтинговая таблица организаций'!BE82</f>
        <v>96.4</v>
      </c>
      <c r="AT82" s="51" t="str">
        <f t="shared" si="43"/>
        <v>78-79</v>
      </c>
      <c r="AU82" s="51">
        <f t="shared" si="67"/>
        <v>78</v>
      </c>
      <c r="AV82" s="51">
        <f t="shared" si="68"/>
        <v>2</v>
      </c>
      <c r="AW82" s="54" t="str">
        <f t="shared" si="44"/>
        <v>Назрановский район</v>
      </c>
      <c r="AX82" s="51">
        <f t="shared" si="45"/>
        <v>79</v>
      </c>
      <c r="AY82" s="51" t="str">
        <f t="shared" si="46"/>
        <v>ГБДОУ «ДЕТСКИЙ САД №1 С. П. СУРХАХИ «НЕПОСЕДЫ»</v>
      </c>
      <c r="AZ82" s="51">
        <f>'Рейтинговая таблица организаций'!BF82</f>
        <v>94.759999999999991</v>
      </c>
      <c r="BA82" s="51" t="str">
        <f t="shared" si="71"/>
        <v>57</v>
      </c>
      <c r="BB82" s="51">
        <f t="shared" si="69"/>
        <v>57</v>
      </c>
      <c r="BC82" s="51">
        <f t="shared" si="70"/>
        <v>1</v>
      </c>
    </row>
    <row r="83" spans="1:55" x14ac:dyDescent="0.25">
      <c r="A83" s="51">
        <f>'бланки '!D85</f>
        <v>80</v>
      </c>
      <c r="B83" s="52" t="str">
        <f>'Рейтинговая таблица организаций'!B83</f>
        <v>ГБУ ДО РСШ «Назрань»</v>
      </c>
      <c r="C83" s="52">
        <f>'бланки '!A85</f>
        <v>0</v>
      </c>
      <c r="D83" s="51">
        <f>'Рейтинговая таблица организаций'!C83</f>
        <v>600</v>
      </c>
      <c r="E83" s="51">
        <f t="shared" si="30"/>
        <v>80</v>
      </c>
      <c r="F83" s="51" t="str">
        <f t="shared" si="31"/>
        <v>ГБУ ДО РСШ «Назрань»</v>
      </c>
      <c r="G83" s="51">
        <f>'Рейтинговая таблица организаций'!Q83</f>
        <v>100</v>
      </c>
      <c r="H83" s="51">
        <f>'Рейтинговая таблица организаций'!R83</f>
        <v>100</v>
      </c>
      <c r="I83" s="51">
        <f>'Рейтинговая таблица организаций'!S83</f>
        <v>95</v>
      </c>
      <c r="J83" s="51">
        <f>'Рейтинговая таблица организаций'!T83</f>
        <v>98</v>
      </c>
      <c r="K83" s="51" t="str">
        <f t="shared" si="32"/>
        <v>86-94</v>
      </c>
      <c r="L83" s="51">
        <f t="shared" si="59"/>
        <v>86</v>
      </c>
      <c r="M83" s="51">
        <f t="shared" si="60"/>
        <v>9</v>
      </c>
      <c r="N83" s="51">
        <f t="shared" si="33"/>
        <v>80</v>
      </c>
      <c r="O83" s="51" t="str">
        <f t="shared" si="34"/>
        <v>ГБУ ДО РСШ «Назрань»</v>
      </c>
      <c r="P83" s="51">
        <f>'Рейтинговая таблица организаций'!Z83</f>
        <v>100</v>
      </c>
      <c r="Q83" s="51">
        <f>'Рейтинговая таблица организаций'!AB83</f>
        <v>94</v>
      </c>
      <c r="R83" s="51">
        <f>'Рейтинговая таблица организаций'!AC83</f>
        <v>97</v>
      </c>
      <c r="S83" s="51" t="str">
        <f t="shared" si="35"/>
        <v>71-76</v>
      </c>
      <c r="T83" s="51">
        <f t="shared" si="61"/>
        <v>71</v>
      </c>
      <c r="U83" s="51">
        <f t="shared" si="62"/>
        <v>6</v>
      </c>
      <c r="V83" s="51">
        <f t="shared" si="36"/>
        <v>80</v>
      </c>
      <c r="W83" s="51" t="str">
        <f t="shared" si="37"/>
        <v>ГБУ ДО РСШ «Назрань»</v>
      </c>
      <c r="X83" s="51">
        <f>'Рейтинговая таблица организаций'!AH83</f>
        <v>80</v>
      </c>
      <c r="Y83" s="51">
        <f>'Рейтинговая таблица организаций'!AI83</f>
        <v>80</v>
      </c>
      <c r="Z83" s="53">
        <f>'Рейтинговая таблица организаций'!AJ83</f>
        <v>94</v>
      </c>
      <c r="AA83" s="51">
        <f>'Рейтинговая таблица организаций'!AK83</f>
        <v>84.2</v>
      </c>
      <c r="AB83" s="51" t="str">
        <f t="shared" si="38"/>
        <v>53-55</v>
      </c>
      <c r="AC83" s="51">
        <f t="shared" si="63"/>
        <v>53</v>
      </c>
      <c r="AD83" s="51">
        <f t="shared" si="64"/>
        <v>3</v>
      </c>
      <c r="AE83" s="51">
        <f t="shared" si="39"/>
        <v>80</v>
      </c>
      <c r="AF83" s="51" t="str">
        <f t="shared" si="40"/>
        <v>ГБУ ДО РСШ «Назрань»</v>
      </c>
      <c r="AG83" s="51">
        <f>'Рейтинговая таблица организаций'!AR83</f>
        <v>97</v>
      </c>
      <c r="AH83" s="51">
        <f>'Рейтинговая таблица организаций'!AS83</f>
        <v>95</v>
      </c>
      <c r="AI83" s="51">
        <f>'Рейтинговая таблица организаций'!AT83</f>
        <v>98</v>
      </c>
      <c r="AJ83" s="51">
        <f>'Рейтинговая таблица организаций'!AU83</f>
        <v>96.4</v>
      </c>
      <c r="AK83" s="51" t="str">
        <f t="shared" si="41"/>
        <v>84-86</v>
      </c>
      <c r="AL83" s="51">
        <f t="shared" si="65"/>
        <v>84</v>
      </c>
      <c r="AM83" s="51">
        <f t="shared" si="66"/>
        <v>3</v>
      </c>
      <c r="AN83" s="51">
        <f>'бланки '!D85</f>
        <v>80</v>
      </c>
      <c r="AO83" s="51" t="str">
        <f t="shared" si="42"/>
        <v>ГБУ ДО РСШ «Назрань»</v>
      </c>
      <c r="AP83" s="51">
        <f>'Рейтинговая таблица организаций'!BB83</f>
        <v>97</v>
      </c>
      <c r="AQ83" s="51">
        <f>'Рейтинговая таблица организаций'!BC83</f>
        <v>97</v>
      </c>
      <c r="AR83" s="51">
        <f>'Рейтинговая таблица организаций'!BD83</f>
        <v>97</v>
      </c>
      <c r="AS83" s="51">
        <f>'Рейтинговая таблица организаций'!BE83</f>
        <v>97</v>
      </c>
      <c r="AT83" s="51" t="str">
        <f t="shared" si="43"/>
        <v>69-70</v>
      </c>
      <c r="AU83" s="51">
        <f t="shared" si="67"/>
        <v>69</v>
      </c>
      <c r="AV83" s="51">
        <f t="shared" si="68"/>
        <v>2</v>
      </c>
      <c r="AW83" s="54">
        <f t="shared" si="44"/>
        <v>0</v>
      </c>
      <c r="AX83" s="51">
        <f t="shared" si="45"/>
        <v>80</v>
      </c>
      <c r="AY83" s="51" t="str">
        <f t="shared" si="46"/>
        <v>ГБУ ДО РСШ «Назрань»</v>
      </c>
      <c r="AZ83" s="51">
        <f>'Рейтинговая таблица организаций'!BF83</f>
        <v>94.52000000000001</v>
      </c>
      <c r="BA83" s="51" t="str">
        <f t="shared" si="71"/>
        <v>60</v>
      </c>
      <c r="BB83" s="51">
        <f t="shared" si="69"/>
        <v>60</v>
      </c>
      <c r="BC83" s="51">
        <f t="shared" si="70"/>
        <v>1</v>
      </c>
    </row>
    <row r="84" spans="1:55" x14ac:dyDescent="0.25">
      <c r="A84" s="51">
        <f>'бланки '!D86</f>
        <v>81</v>
      </c>
      <c r="B84" s="52" t="str">
        <f>'Рейтинговая таблица организаций'!B84</f>
        <v>ГБУ ДО РСШ по тяжелой атлетике</v>
      </c>
      <c r="C84" s="52">
        <f>'бланки '!A86</f>
        <v>0</v>
      </c>
      <c r="D84" s="51">
        <f>'Рейтинговая таблица организаций'!C84</f>
        <v>237</v>
      </c>
      <c r="E84" s="51">
        <f t="shared" si="30"/>
        <v>81</v>
      </c>
      <c r="F84" s="51" t="str">
        <f t="shared" si="31"/>
        <v>ГБУ ДО РСШ по тяжелой атлетике</v>
      </c>
      <c r="G84" s="51">
        <f>'Рейтинговая таблица организаций'!Q84</f>
        <v>100</v>
      </c>
      <c r="H84" s="51">
        <f>'Рейтинговая таблица организаций'!R84</f>
        <v>100</v>
      </c>
      <c r="I84" s="51">
        <f>'Рейтинговая таблица организаций'!S84</f>
        <v>97</v>
      </c>
      <c r="J84" s="51">
        <f>'Рейтинговая таблица организаций'!T84</f>
        <v>98.8</v>
      </c>
      <c r="K84" s="51" t="str">
        <f t="shared" si="32"/>
        <v>63-70</v>
      </c>
      <c r="L84" s="51">
        <f t="shared" si="59"/>
        <v>63</v>
      </c>
      <c r="M84" s="51">
        <f t="shared" si="60"/>
        <v>8</v>
      </c>
      <c r="N84" s="51">
        <f t="shared" si="33"/>
        <v>81</v>
      </c>
      <c r="O84" s="51" t="str">
        <f t="shared" si="34"/>
        <v>ГБУ ДО РСШ по тяжелой атлетике</v>
      </c>
      <c r="P84" s="51">
        <f>'Рейтинговая таблица организаций'!Z84</f>
        <v>100</v>
      </c>
      <c r="Q84" s="51">
        <f>'Рейтинговая таблица организаций'!AB84</f>
        <v>97</v>
      </c>
      <c r="R84" s="51">
        <f>'Рейтинговая таблица организаций'!AC84</f>
        <v>98.5</v>
      </c>
      <c r="S84" s="51" t="str">
        <f t="shared" si="35"/>
        <v>49-56</v>
      </c>
      <c r="T84" s="51">
        <f t="shared" si="61"/>
        <v>49</v>
      </c>
      <c r="U84" s="51">
        <f t="shared" si="62"/>
        <v>8</v>
      </c>
      <c r="V84" s="51">
        <f t="shared" si="36"/>
        <v>81</v>
      </c>
      <c r="W84" s="51" t="str">
        <f t="shared" si="37"/>
        <v>ГБУ ДО РСШ по тяжелой атлетике</v>
      </c>
      <c r="X84" s="51">
        <f>'Рейтинговая таблица организаций'!AH84</f>
        <v>60</v>
      </c>
      <c r="Y84" s="51">
        <f>'Рейтинговая таблица организаций'!AI84</f>
        <v>100</v>
      </c>
      <c r="Z84" s="53">
        <f>'Рейтинговая таблица организаций'!AJ84</f>
        <v>100</v>
      </c>
      <c r="AA84" s="51">
        <f>'Рейтинговая таблица организаций'!AK84</f>
        <v>88</v>
      </c>
      <c r="AB84" s="51" t="str">
        <f t="shared" si="38"/>
        <v>31-39</v>
      </c>
      <c r="AC84" s="51">
        <f t="shared" si="63"/>
        <v>31</v>
      </c>
      <c r="AD84" s="51">
        <f t="shared" si="64"/>
        <v>9</v>
      </c>
      <c r="AE84" s="51">
        <f t="shared" si="39"/>
        <v>81</v>
      </c>
      <c r="AF84" s="51" t="str">
        <f t="shared" si="40"/>
        <v>ГБУ ДО РСШ по тяжелой атлетике</v>
      </c>
      <c r="AG84" s="51">
        <f>'Рейтинговая таблица организаций'!AR84</f>
        <v>100</v>
      </c>
      <c r="AH84" s="51">
        <f>'Рейтинговая таблица организаций'!AS84</f>
        <v>97</v>
      </c>
      <c r="AI84" s="51">
        <f>'Рейтинговая таблица организаций'!AT84</f>
        <v>99</v>
      </c>
      <c r="AJ84" s="51">
        <f>'Рейтинговая таблица организаций'!AU84</f>
        <v>98.6</v>
      </c>
      <c r="AK84" s="51" t="str">
        <f t="shared" si="41"/>
        <v>51-53</v>
      </c>
      <c r="AL84" s="51">
        <f t="shared" si="65"/>
        <v>51</v>
      </c>
      <c r="AM84" s="51">
        <f t="shared" si="66"/>
        <v>3</v>
      </c>
      <c r="AN84" s="51">
        <f>'бланки '!D86</f>
        <v>81</v>
      </c>
      <c r="AO84" s="51" t="str">
        <f t="shared" si="42"/>
        <v>ГБУ ДО РСШ по тяжелой атлетике</v>
      </c>
      <c r="AP84" s="51">
        <f>'Рейтинговая таблица организаций'!BB84</f>
        <v>100</v>
      </c>
      <c r="AQ84" s="51">
        <f>'Рейтинговая таблица организаций'!BC84</f>
        <v>95</v>
      </c>
      <c r="AR84" s="51">
        <f>'Рейтинговая таблица организаций'!BD84</f>
        <v>97</v>
      </c>
      <c r="AS84" s="51">
        <f>'Рейтинговая таблица организаций'!BE84</f>
        <v>97.5</v>
      </c>
      <c r="AT84" s="51" t="str">
        <f t="shared" si="43"/>
        <v>59-62</v>
      </c>
      <c r="AU84" s="51">
        <f t="shared" si="67"/>
        <v>59</v>
      </c>
      <c r="AV84" s="51">
        <f t="shared" si="68"/>
        <v>4</v>
      </c>
      <c r="AW84" s="54">
        <f t="shared" si="44"/>
        <v>0</v>
      </c>
      <c r="AX84" s="51">
        <f t="shared" si="45"/>
        <v>81</v>
      </c>
      <c r="AY84" s="51" t="str">
        <f t="shared" si="46"/>
        <v>ГБУ ДО РСШ по тяжелой атлетике</v>
      </c>
      <c r="AZ84" s="51">
        <f>'Рейтинговая таблица организаций'!BF84</f>
        <v>96.28</v>
      </c>
      <c r="BA84" s="51" t="str">
        <f t="shared" si="71"/>
        <v>41</v>
      </c>
      <c r="BB84" s="51">
        <f t="shared" si="69"/>
        <v>41</v>
      </c>
      <c r="BC84" s="51">
        <f t="shared" si="70"/>
        <v>1</v>
      </c>
    </row>
    <row r="85" spans="1:55" x14ac:dyDescent="0.25">
      <c r="A85" s="51">
        <f>'бланки '!D87</f>
        <v>82</v>
      </c>
      <c r="B85" s="52" t="str">
        <f>'Рейтинговая таблица организаций'!B85</f>
        <v>ГБУ ДО РСШ «СУРХО»</v>
      </c>
      <c r="C85" s="52">
        <f>'бланки '!A87</f>
        <v>0</v>
      </c>
      <c r="D85" s="51">
        <f>'Рейтинговая таблица организаций'!C85</f>
        <v>460</v>
      </c>
      <c r="E85" s="51">
        <f t="shared" si="30"/>
        <v>82</v>
      </c>
      <c r="F85" s="51" t="str">
        <f t="shared" si="31"/>
        <v>ГБУ ДО РСШ «СУРХО»</v>
      </c>
      <c r="G85" s="51">
        <f>'Рейтинговая таблица организаций'!Q85</f>
        <v>100</v>
      </c>
      <c r="H85" s="51">
        <f>'Рейтинговая таблица организаций'!R85</f>
        <v>100</v>
      </c>
      <c r="I85" s="51">
        <f>'Рейтинговая таблица организаций'!S85</f>
        <v>95</v>
      </c>
      <c r="J85" s="51">
        <f>'Рейтинговая таблица организаций'!T85</f>
        <v>98</v>
      </c>
      <c r="K85" s="51" t="str">
        <f t="shared" si="32"/>
        <v>86-94</v>
      </c>
      <c r="L85" s="51">
        <f t="shared" si="59"/>
        <v>86</v>
      </c>
      <c r="M85" s="51">
        <f t="shared" si="60"/>
        <v>9</v>
      </c>
      <c r="N85" s="51">
        <f t="shared" si="33"/>
        <v>82</v>
      </c>
      <c r="O85" s="51" t="str">
        <f t="shared" si="34"/>
        <v>ГБУ ДО РСШ «СУРХО»</v>
      </c>
      <c r="P85" s="51">
        <f>'Рейтинговая таблица организаций'!Z85</f>
        <v>100</v>
      </c>
      <c r="Q85" s="51">
        <f>'Рейтинговая таблица организаций'!AB85</f>
        <v>94</v>
      </c>
      <c r="R85" s="51">
        <f>'Рейтинговая таблица организаций'!AC85</f>
        <v>97</v>
      </c>
      <c r="S85" s="51" t="str">
        <f t="shared" si="35"/>
        <v>71-76</v>
      </c>
      <c r="T85" s="51">
        <f t="shared" si="61"/>
        <v>71</v>
      </c>
      <c r="U85" s="51">
        <f t="shared" si="62"/>
        <v>6</v>
      </c>
      <c r="V85" s="51">
        <f t="shared" si="36"/>
        <v>82</v>
      </c>
      <c r="W85" s="51" t="str">
        <f t="shared" si="37"/>
        <v>ГБУ ДО РСШ «СУРХО»</v>
      </c>
      <c r="X85" s="51">
        <f>'Рейтинговая таблица организаций'!AH85</f>
        <v>40</v>
      </c>
      <c r="Y85" s="51">
        <f>'Рейтинговая таблица организаций'!AI85</f>
        <v>100</v>
      </c>
      <c r="Z85" s="53">
        <f>'Рейтинговая таблица организаций'!AJ85</f>
        <v>92</v>
      </c>
      <c r="AA85" s="51">
        <f>'Рейтинговая таблица организаций'!AK85</f>
        <v>79.599999999999994</v>
      </c>
      <c r="AB85" s="51" t="str">
        <f t="shared" si="38"/>
        <v>63-64</v>
      </c>
      <c r="AC85" s="51">
        <f t="shared" si="63"/>
        <v>63</v>
      </c>
      <c r="AD85" s="51">
        <f t="shared" si="64"/>
        <v>2</v>
      </c>
      <c r="AE85" s="51">
        <f t="shared" si="39"/>
        <v>82</v>
      </c>
      <c r="AF85" s="51" t="str">
        <f t="shared" si="40"/>
        <v>ГБУ ДО РСШ «СУРХО»</v>
      </c>
      <c r="AG85" s="51">
        <f>'Рейтинговая таблица организаций'!AR85</f>
        <v>97</v>
      </c>
      <c r="AH85" s="51">
        <f>'Рейтинговая таблица организаций'!AS85</f>
        <v>96</v>
      </c>
      <c r="AI85" s="51">
        <f>'Рейтинговая таблица организаций'!AT85</f>
        <v>97</v>
      </c>
      <c r="AJ85" s="51">
        <f>'Рейтинговая таблица организаций'!AU85</f>
        <v>96.6</v>
      </c>
      <c r="AK85" s="51" t="str">
        <f t="shared" si="41"/>
        <v>79-83</v>
      </c>
      <c r="AL85" s="51">
        <f t="shared" si="65"/>
        <v>79</v>
      </c>
      <c r="AM85" s="51">
        <f t="shared" si="66"/>
        <v>5</v>
      </c>
      <c r="AN85" s="51">
        <f>'бланки '!D87</f>
        <v>82</v>
      </c>
      <c r="AO85" s="51" t="str">
        <f t="shared" si="42"/>
        <v>ГБУ ДО РСШ «СУРХО»</v>
      </c>
      <c r="AP85" s="51">
        <f>'Рейтинговая таблица организаций'!BB85</f>
        <v>98</v>
      </c>
      <c r="AQ85" s="51">
        <f>'Рейтинговая таблица организаций'!BC85</f>
        <v>96</v>
      </c>
      <c r="AR85" s="51">
        <f>'Рейтинговая таблица организаций'!BD85</f>
        <v>97</v>
      </c>
      <c r="AS85" s="51">
        <f>'Рейтинговая таблица организаций'!BE85</f>
        <v>97.1</v>
      </c>
      <c r="AT85" s="51" t="str">
        <f t="shared" si="43"/>
        <v>66-68</v>
      </c>
      <c r="AU85" s="51">
        <f t="shared" si="67"/>
        <v>66</v>
      </c>
      <c r="AV85" s="51">
        <f t="shared" si="68"/>
        <v>3</v>
      </c>
      <c r="AW85" s="54">
        <f t="shared" si="44"/>
        <v>0</v>
      </c>
      <c r="AX85" s="51">
        <f t="shared" si="45"/>
        <v>82</v>
      </c>
      <c r="AY85" s="51" t="str">
        <f t="shared" si="46"/>
        <v>ГБУ ДО РСШ «СУРХО»</v>
      </c>
      <c r="AZ85" s="51">
        <f>'Рейтинговая таблица организаций'!BF85</f>
        <v>93.660000000000011</v>
      </c>
      <c r="BA85" s="51" t="str">
        <f t="shared" si="71"/>
        <v>73</v>
      </c>
      <c r="BB85" s="51">
        <f t="shared" si="69"/>
        <v>73</v>
      </c>
      <c r="BC85" s="51">
        <f t="shared" si="70"/>
        <v>1</v>
      </c>
    </row>
    <row r="86" spans="1:55" x14ac:dyDescent="0.25">
      <c r="A86" s="51">
        <f>'бланки '!D88</f>
        <v>83</v>
      </c>
      <c r="B86" s="52" t="str">
        <f>'Рейтинговая таблица организаций'!B86</f>
        <v>ГБУ ДО «Республиканский хоккейный центр»</v>
      </c>
      <c r="C86" s="52">
        <f>'бланки '!A88</f>
        <v>0</v>
      </c>
      <c r="D86" s="51">
        <f>'Рейтинговая таблица организаций'!C86</f>
        <v>112</v>
      </c>
      <c r="E86" s="51">
        <f t="shared" si="30"/>
        <v>83</v>
      </c>
      <c r="F86" s="51" t="str">
        <f t="shared" si="31"/>
        <v>ГБУ ДО «Республиканский хоккейный центр»</v>
      </c>
      <c r="G86" s="51">
        <f>'Рейтинговая таблица организаций'!Q86</f>
        <v>100</v>
      </c>
      <c r="H86" s="51">
        <f>'Рейтинговая таблица организаций'!R86</f>
        <v>100</v>
      </c>
      <c r="I86" s="51">
        <f>'Рейтинговая таблица организаций'!S86</f>
        <v>94</v>
      </c>
      <c r="J86" s="51">
        <f>'Рейтинговая таблица организаций'!T86</f>
        <v>97.6</v>
      </c>
      <c r="K86" s="51" t="str">
        <f t="shared" si="32"/>
        <v>95-96</v>
      </c>
      <c r="L86" s="51">
        <f t="shared" si="59"/>
        <v>95</v>
      </c>
      <c r="M86" s="51">
        <f t="shared" si="60"/>
        <v>2</v>
      </c>
      <c r="N86" s="51">
        <f t="shared" si="33"/>
        <v>83</v>
      </c>
      <c r="O86" s="51" t="str">
        <f t="shared" si="34"/>
        <v>ГБУ ДО «Республиканский хоккейный центр»</v>
      </c>
      <c r="P86" s="51">
        <f>'Рейтинговая таблица организаций'!Z86</f>
        <v>100</v>
      </c>
      <c r="Q86" s="51">
        <f>'Рейтинговая таблица организаций'!AB86</f>
        <v>95</v>
      </c>
      <c r="R86" s="51">
        <f>'Рейтинговая таблица организаций'!AC86</f>
        <v>97.5</v>
      </c>
      <c r="S86" s="51" t="str">
        <f t="shared" si="35"/>
        <v>63-70</v>
      </c>
      <c r="T86" s="51">
        <f t="shared" si="61"/>
        <v>63</v>
      </c>
      <c r="U86" s="51">
        <f t="shared" si="62"/>
        <v>8</v>
      </c>
      <c r="V86" s="51">
        <f t="shared" si="36"/>
        <v>83</v>
      </c>
      <c r="W86" s="51" t="str">
        <f t="shared" si="37"/>
        <v>ГБУ ДО «Республиканский хоккейный центр»</v>
      </c>
      <c r="X86" s="51">
        <f>'Рейтинговая таблица организаций'!AH86</f>
        <v>40</v>
      </c>
      <c r="Y86" s="51">
        <f>'Рейтинговая таблица организаций'!AI86</f>
        <v>100</v>
      </c>
      <c r="Z86" s="53">
        <f>'Рейтинговая таблица организаций'!AJ86</f>
        <v>100</v>
      </c>
      <c r="AA86" s="51">
        <f>'Рейтинговая таблица организаций'!AK86</f>
        <v>82</v>
      </c>
      <c r="AB86" s="51" t="str">
        <f t="shared" si="38"/>
        <v>57-58</v>
      </c>
      <c r="AC86" s="51">
        <f t="shared" si="63"/>
        <v>57</v>
      </c>
      <c r="AD86" s="51">
        <f t="shared" si="64"/>
        <v>2</v>
      </c>
      <c r="AE86" s="51">
        <f t="shared" si="39"/>
        <v>83</v>
      </c>
      <c r="AF86" s="51" t="str">
        <f t="shared" si="40"/>
        <v>ГБУ ДО «Республиканский хоккейный центр»</v>
      </c>
      <c r="AG86" s="51">
        <f>'Рейтинговая таблица организаций'!AR86</f>
        <v>99</v>
      </c>
      <c r="AH86" s="51">
        <f>'Рейтинговая таблица организаций'!AS86</f>
        <v>97</v>
      </c>
      <c r="AI86" s="51">
        <f>'Рейтинговая таблица организаций'!AT86</f>
        <v>99</v>
      </c>
      <c r="AJ86" s="51">
        <f>'Рейтинговая таблица организаций'!AU86</f>
        <v>98.2</v>
      </c>
      <c r="AK86" s="51" t="str">
        <f t="shared" si="41"/>
        <v>60-68</v>
      </c>
      <c r="AL86" s="51">
        <f t="shared" si="65"/>
        <v>60</v>
      </c>
      <c r="AM86" s="51">
        <f t="shared" si="66"/>
        <v>9</v>
      </c>
      <c r="AN86" s="51">
        <f>'бланки '!D88</f>
        <v>83</v>
      </c>
      <c r="AO86" s="51" t="str">
        <f t="shared" si="42"/>
        <v>ГБУ ДО «Республиканский хоккейный центр»</v>
      </c>
      <c r="AP86" s="51">
        <f>'Рейтинговая таблица организаций'!BB86</f>
        <v>98</v>
      </c>
      <c r="AQ86" s="51">
        <f>'Рейтинговая таблица организаций'!BC86</f>
        <v>96</v>
      </c>
      <c r="AR86" s="51">
        <f>'Рейтинговая таблица организаций'!BD86</f>
        <v>98</v>
      </c>
      <c r="AS86" s="51">
        <f>'Рейтинговая таблица организаций'!BE86</f>
        <v>97.6</v>
      </c>
      <c r="AT86" s="51" t="str">
        <f t="shared" si="43"/>
        <v>56-58</v>
      </c>
      <c r="AU86" s="51">
        <f t="shared" si="67"/>
        <v>56</v>
      </c>
      <c r="AV86" s="51">
        <f t="shared" si="68"/>
        <v>3</v>
      </c>
      <c r="AW86" s="54">
        <f t="shared" si="44"/>
        <v>0</v>
      </c>
      <c r="AX86" s="51">
        <f t="shared" si="45"/>
        <v>83</v>
      </c>
      <c r="AY86" s="51" t="str">
        <f t="shared" si="46"/>
        <v>ГБУ ДО «Республиканский хоккейный центр»</v>
      </c>
      <c r="AZ86" s="51">
        <f>'Рейтинговая таблица организаций'!BF86</f>
        <v>94.58</v>
      </c>
      <c r="BA86" s="51" t="str">
        <f t="shared" si="71"/>
        <v>58</v>
      </c>
      <c r="BB86" s="51">
        <f t="shared" si="69"/>
        <v>58</v>
      </c>
      <c r="BC86" s="51">
        <f t="shared" si="70"/>
        <v>1</v>
      </c>
    </row>
    <row r="87" spans="1:55" x14ac:dyDescent="0.25">
      <c r="A87" s="51">
        <f>'бланки '!D89</f>
        <v>84</v>
      </c>
      <c r="B87" s="52" t="str">
        <f>'Рейтинговая таблица организаций'!B87</f>
        <v>ГБУ ДО РСШ «Ангушт»</v>
      </c>
      <c r="C87" s="52">
        <f>'бланки '!A89</f>
        <v>0</v>
      </c>
      <c r="D87" s="51">
        <f>'Рейтинговая таблица организаций'!C87</f>
        <v>62</v>
      </c>
      <c r="E87" s="51">
        <f t="shared" si="30"/>
        <v>84</v>
      </c>
      <c r="F87" s="51" t="str">
        <f t="shared" si="31"/>
        <v>ГБУ ДО РСШ «Ангушт»</v>
      </c>
      <c r="G87" s="51">
        <f>'Рейтинговая таблица организаций'!Q87</f>
        <v>100</v>
      </c>
      <c r="H87" s="51">
        <f>'Рейтинговая таблица организаций'!R87</f>
        <v>100</v>
      </c>
      <c r="I87" s="51">
        <f>'Рейтинговая таблица организаций'!S87</f>
        <v>100</v>
      </c>
      <c r="J87" s="51">
        <f>'Рейтинговая таблица организаций'!T87</f>
        <v>100</v>
      </c>
      <c r="K87" s="51" t="str">
        <f t="shared" si="32"/>
        <v>1-10</v>
      </c>
      <c r="L87" s="51">
        <f t="shared" si="59"/>
        <v>1</v>
      </c>
      <c r="M87" s="51">
        <f t="shared" si="60"/>
        <v>10</v>
      </c>
      <c r="N87" s="51">
        <f t="shared" si="33"/>
        <v>84</v>
      </c>
      <c r="O87" s="51" t="str">
        <f t="shared" si="34"/>
        <v>ГБУ ДО РСШ «Ангушт»</v>
      </c>
      <c r="P87" s="51">
        <f>'Рейтинговая таблица организаций'!Z87</f>
        <v>100</v>
      </c>
      <c r="Q87" s="51">
        <f>'Рейтинговая таблица организаций'!AB87</f>
        <v>92</v>
      </c>
      <c r="R87" s="51">
        <f>'Рейтинговая таблица организаций'!AC87</f>
        <v>96</v>
      </c>
      <c r="S87" s="51" t="str">
        <f t="shared" si="35"/>
        <v>82-91</v>
      </c>
      <c r="T87" s="51">
        <f t="shared" si="61"/>
        <v>82</v>
      </c>
      <c r="U87" s="51">
        <f t="shared" si="62"/>
        <v>10</v>
      </c>
      <c r="V87" s="51">
        <f t="shared" si="36"/>
        <v>84</v>
      </c>
      <c r="W87" s="51" t="str">
        <f t="shared" si="37"/>
        <v>ГБУ ДО РСШ «Ангушт»</v>
      </c>
      <c r="X87" s="51">
        <f>'Рейтинговая таблица организаций'!AH87</f>
        <v>20</v>
      </c>
      <c r="Y87" s="51">
        <f>'Рейтинговая таблица организаций'!AI87</f>
        <v>100</v>
      </c>
      <c r="Z87" s="53">
        <f>'Рейтинговая таблица организаций'!AJ87</f>
        <v>90</v>
      </c>
      <c r="AA87" s="51">
        <f>'Рейтинговая таблица организаций'!AK87</f>
        <v>73</v>
      </c>
      <c r="AB87" s="51" t="str">
        <f t="shared" si="38"/>
        <v>76</v>
      </c>
      <c r="AC87" s="51">
        <f t="shared" si="63"/>
        <v>76</v>
      </c>
      <c r="AD87" s="51">
        <f t="shared" si="64"/>
        <v>1</v>
      </c>
      <c r="AE87" s="51">
        <f t="shared" si="39"/>
        <v>84</v>
      </c>
      <c r="AF87" s="51" t="str">
        <f t="shared" si="40"/>
        <v>ГБУ ДО РСШ «Ангушт»</v>
      </c>
      <c r="AG87" s="51">
        <f>'Рейтинговая таблица организаций'!AR87</f>
        <v>98</v>
      </c>
      <c r="AH87" s="51">
        <f>'Рейтинговая таблица организаций'!AS87</f>
        <v>100</v>
      </c>
      <c r="AI87" s="51">
        <f>'Рейтинговая таблица организаций'!AT87</f>
        <v>100</v>
      </c>
      <c r="AJ87" s="51">
        <f>'Рейтинговая таблица организаций'!AU87</f>
        <v>99.2</v>
      </c>
      <c r="AK87" s="51" t="str">
        <f t="shared" si="41"/>
        <v>31-39</v>
      </c>
      <c r="AL87" s="51">
        <f t="shared" si="65"/>
        <v>31</v>
      </c>
      <c r="AM87" s="51">
        <f t="shared" si="66"/>
        <v>9</v>
      </c>
      <c r="AN87" s="51">
        <f>'бланки '!D89</f>
        <v>84</v>
      </c>
      <c r="AO87" s="51" t="str">
        <f t="shared" si="42"/>
        <v>ГБУ ДО РСШ «Ангушт»</v>
      </c>
      <c r="AP87" s="51">
        <f>'Рейтинговая таблица организаций'!BB87</f>
        <v>98</v>
      </c>
      <c r="AQ87" s="51">
        <f>'Рейтинговая таблица организаций'!BC87</f>
        <v>100</v>
      </c>
      <c r="AR87" s="51">
        <f>'Рейтинговая таблица организаций'!BD87</f>
        <v>95</v>
      </c>
      <c r="AS87" s="51">
        <f>'Рейтинговая таблица организаций'!BE87</f>
        <v>96.9</v>
      </c>
      <c r="AT87" s="51" t="str">
        <f t="shared" si="43"/>
        <v>71-74</v>
      </c>
      <c r="AU87" s="51">
        <f t="shared" si="67"/>
        <v>71</v>
      </c>
      <c r="AV87" s="51">
        <f t="shared" si="68"/>
        <v>4</v>
      </c>
      <c r="AW87" s="54">
        <f t="shared" si="44"/>
        <v>0</v>
      </c>
      <c r="AX87" s="51">
        <f t="shared" si="45"/>
        <v>84</v>
      </c>
      <c r="AY87" s="51" t="str">
        <f t="shared" si="46"/>
        <v>ГБУ ДО РСШ «Ангушт»</v>
      </c>
      <c r="AZ87" s="51">
        <f>'Рейтинговая таблица организаций'!BF87</f>
        <v>93.02000000000001</v>
      </c>
      <c r="BA87" s="51" t="str">
        <f t="shared" si="71"/>
        <v>78</v>
      </c>
      <c r="BB87" s="51">
        <f t="shared" si="69"/>
        <v>78</v>
      </c>
      <c r="BC87" s="51">
        <f t="shared" si="70"/>
        <v>1</v>
      </c>
    </row>
    <row r="88" spans="1:55" x14ac:dyDescent="0.25">
      <c r="A88" s="51">
        <f>'бланки '!D90</f>
        <v>85</v>
      </c>
      <c r="B88" s="52" t="str">
        <f>'Рейтинговая таблица организаций'!B88</f>
        <v>ГБУ ДО «СПОРТИВНАЯ ШКОЛА ОЛИМПИЙСКОГО РЕЗЕРВА ПО ВОЛЬНОЙ БОРЬБЕ «НАЗРАНЬ»</v>
      </c>
      <c r="C88" s="52">
        <f>'бланки '!A90</f>
        <v>0</v>
      </c>
      <c r="D88" s="51">
        <f>'Рейтинговая таблица организаций'!C88</f>
        <v>171</v>
      </c>
      <c r="E88" s="51">
        <f t="shared" si="30"/>
        <v>85</v>
      </c>
      <c r="F88" s="51" t="str">
        <f t="shared" si="31"/>
        <v>ГБУ ДО «СПОРТИВНАЯ ШКОЛА ОЛИМПИЙСКОГО РЕЗЕРВА ПО ВОЛЬНОЙ БОРЬБЕ «НАЗРАНЬ»</v>
      </c>
      <c r="G88" s="51">
        <f>'Рейтинговая таблица организаций'!Q88</f>
        <v>100</v>
      </c>
      <c r="H88" s="51">
        <f>'Рейтинговая таблица организаций'!R88</f>
        <v>100</v>
      </c>
      <c r="I88" s="51">
        <f>'Рейтинговая таблица организаций'!S88</f>
        <v>99</v>
      </c>
      <c r="J88" s="51">
        <f>'Рейтинговая таблица организаций'!T88</f>
        <v>99.6</v>
      </c>
      <c r="K88" s="51" t="str">
        <f t="shared" si="32"/>
        <v>11-34</v>
      </c>
      <c r="L88" s="51">
        <f t="shared" si="59"/>
        <v>11</v>
      </c>
      <c r="M88" s="51">
        <f t="shared" si="60"/>
        <v>24</v>
      </c>
      <c r="N88" s="51">
        <f t="shared" si="33"/>
        <v>85</v>
      </c>
      <c r="O88" s="51" t="str">
        <f t="shared" si="34"/>
        <v>ГБУ ДО «СПОРТИВНАЯ ШКОЛА ОЛИМПИЙСКОГО РЕЗЕРВА ПО ВОЛЬНОЙ БОРЬБЕ «НАЗРАНЬ»</v>
      </c>
      <c r="P88" s="51">
        <f>'Рейтинговая таблица организаций'!Z88</f>
        <v>100</v>
      </c>
      <c r="Q88" s="51">
        <f>'Рейтинговая таблица организаций'!AB88</f>
        <v>92</v>
      </c>
      <c r="R88" s="51">
        <f>'Рейтинговая таблица организаций'!AC88</f>
        <v>96</v>
      </c>
      <c r="S88" s="51" t="str">
        <f t="shared" si="35"/>
        <v>82-91</v>
      </c>
      <c r="T88" s="51">
        <f t="shared" si="61"/>
        <v>82</v>
      </c>
      <c r="U88" s="51">
        <f t="shared" si="62"/>
        <v>10</v>
      </c>
      <c r="V88" s="51">
        <f t="shared" si="36"/>
        <v>85</v>
      </c>
      <c r="W88" s="51" t="str">
        <f t="shared" si="37"/>
        <v>ГБУ ДО «СПОРТИВНАЯ ШКОЛА ОЛИМПИЙСКОГО РЕЗЕРВА ПО ВОЛЬНОЙ БОРЬБЕ «НАЗРАНЬ»</v>
      </c>
      <c r="X88" s="51">
        <f>'Рейтинговая таблица организаций'!AH88</f>
        <v>60</v>
      </c>
      <c r="Y88" s="51">
        <f>'Рейтинговая таблица организаций'!AI88</f>
        <v>100</v>
      </c>
      <c r="Z88" s="53">
        <f>'Рейтинговая таблица организаций'!AJ88</f>
        <v>90</v>
      </c>
      <c r="AA88" s="51">
        <f>'Рейтинговая таблица организаций'!AK88</f>
        <v>85</v>
      </c>
      <c r="AB88" s="51" t="str">
        <f t="shared" si="38"/>
        <v>50</v>
      </c>
      <c r="AC88" s="51">
        <f t="shared" si="63"/>
        <v>50</v>
      </c>
      <c r="AD88" s="51">
        <f t="shared" si="64"/>
        <v>1</v>
      </c>
      <c r="AE88" s="51">
        <f t="shared" si="39"/>
        <v>85</v>
      </c>
      <c r="AF88" s="51" t="str">
        <f t="shared" si="40"/>
        <v>ГБУ ДО «СПОРТИВНАЯ ШКОЛА ОЛИМПИЙСКОГО РЕЗЕРВА ПО ВОЛЬНОЙ БОРЬБЕ «НАЗРАНЬ»</v>
      </c>
      <c r="AG88" s="51">
        <f>'Рейтинговая таблица организаций'!AR88</f>
        <v>99</v>
      </c>
      <c r="AH88" s="51">
        <f>'Рейтинговая таблица организаций'!AS88</f>
        <v>99</v>
      </c>
      <c r="AI88" s="51">
        <f>'Рейтинговая таблица организаций'!AT88</f>
        <v>100</v>
      </c>
      <c r="AJ88" s="51">
        <f>'Рейтинговая таблица организаций'!AU88</f>
        <v>99.2</v>
      </c>
      <c r="AK88" s="51" t="str">
        <f t="shared" si="41"/>
        <v>31-39</v>
      </c>
      <c r="AL88" s="51">
        <f t="shared" si="65"/>
        <v>31</v>
      </c>
      <c r="AM88" s="51">
        <f t="shared" si="66"/>
        <v>9</v>
      </c>
      <c r="AN88" s="51">
        <f>'бланки '!D90</f>
        <v>85</v>
      </c>
      <c r="AO88" s="51" t="str">
        <f t="shared" si="42"/>
        <v>ГБУ ДО «СПОРТИВНАЯ ШКОЛА ОЛИМПИЙСКОГО РЕЗЕРВА ПО ВОЛЬНОЙ БОРЬБЕ «НАЗРАНЬ»</v>
      </c>
      <c r="AP88" s="51">
        <f>'Рейтинговая таблица организаций'!BB88</f>
        <v>99</v>
      </c>
      <c r="AQ88" s="51">
        <f>'Рейтинговая таблица организаций'!BC88</f>
        <v>95</v>
      </c>
      <c r="AR88" s="51">
        <f>'Рейтинговая таблица организаций'!BD88</f>
        <v>98</v>
      </c>
      <c r="AS88" s="51">
        <f>'Рейтинговая таблица организаций'!BE88</f>
        <v>97.7</v>
      </c>
      <c r="AT88" s="51" t="str">
        <f t="shared" si="43"/>
        <v>54-55</v>
      </c>
      <c r="AU88" s="51">
        <f t="shared" si="67"/>
        <v>54</v>
      </c>
      <c r="AV88" s="51">
        <f t="shared" si="68"/>
        <v>2</v>
      </c>
      <c r="AW88" s="54">
        <f t="shared" si="44"/>
        <v>0</v>
      </c>
      <c r="AX88" s="51">
        <f t="shared" si="45"/>
        <v>85</v>
      </c>
      <c r="AY88" s="51" t="str">
        <f t="shared" si="46"/>
        <v>ГБУ ДО «СПОРТИВНАЯ ШКОЛА ОЛИМПИЙСКОГО РЕЗЕРВА ПО ВОЛЬНОЙ БОРЬБЕ «НАЗРАНЬ»</v>
      </c>
      <c r="AZ88" s="51">
        <f>'Рейтинговая таблица организаций'!BF88</f>
        <v>95.5</v>
      </c>
      <c r="BA88" s="51" t="str">
        <f t="shared" si="71"/>
        <v>51</v>
      </c>
      <c r="BB88" s="51">
        <f t="shared" si="69"/>
        <v>51</v>
      </c>
      <c r="BC88" s="51">
        <f t="shared" si="70"/>
        <v>1</v>
      </c>
    </row>
    <row r="89" spans="1:55" x14ac:dyDescent="0.25">
      <c r="A89" s="51">
        <f>'бланки '!D91</f>
        <v>86</v>
      </c>
      <c r="B89" s="52" t="str">
        <f>'Рейтинговая таблица организаций'!B89</f>
        <v>ГБУ ДО «ДЕТСКО-ЮНОШЕСКАЯ СПОРТИВНАЯ ШКОЛА «ТРОИЦКАЯ»</v>
      </c>
      <c r="C89" s="52">
        <f>'бланки '!A91</f>
        <v>0</v>
      </c>
      <c r="D89" s="51">
        <f>'Рейтинговая таблица организаций'!C89</f>
        <v>238</v>
      </c>
      <c r="E89" s="51">
        <f t="shared" si="30"/>
        <v>86</v>
      </c>
      <c r="F89" s="51" t="str">
        <f t="shared" si="31"/>
        <v>ГБУ ДО «ДЕТСКО-ЮНОШЕСКАЯ СПОРТИВНАЯ ШКОЛА «ТРОИЦКАЯ»</v>
      </c>
      <c r="G89" s="51">
        <f>'Рейтинговая таблица организаций'!Q89</f>
        <v>100</v>
      </c>
      <c r="H89" s="51">
        <f>'Рейтинговая таблица организаций'!R89</f>
        <v>100</v>
      </c>
      <c r="I89" s="51">
        <f>'Рейтинговая таблица организаций'!S89</f>
        <v>97</v>
      </c>
      <c r="J89" s="51">
        <f>'Рейтинговая таблица организаций'!T89</f>
        <v>98.8</v>
      </c>
      <c r="K89" s="51" t="str">
        <f t="shared" si="32"/>
        <v>63-70</v>
      </c>
      <c r="L89" s="51">
        <f t="shared" si="59"/>
        <v>63</v>
      </c>
      <c r="M89" s="51">
        <f t="shared" si="60"/>
        <v>8</v>
      </c>
      <c r="N89" s="51">
        <f t="shared" si="33"/>
        <v>86</v>
      </c>
      <c r="O89" s="51" t="str">
        <f t="shared" si="34"/>
        <v>ГБУ ДО «ДЕТСКО-ЮНОШЕСКАЯ СПОРТИВНАЯ ШКОЛА «ТРОИЦКАЯ»</v>
      </c>
      <c r="P89" s="51">
        <f>'Рейтинговая таблица организаций'!Z89</f>
        <v>100</v>
      </c>
      <c r="Q89" s="51">
        <f>'Рейтинговая таблица организаций'!AB89</f>
        <v>95</v>
      </c>
      <c r="R89" s="51">
        <f>'Рейтинговая таблица организаций'!AC89</f>
        <v>97.5</v>
      </c>
      <c r="S89" s="51" t="str">
        <f t="shared" si="35"/>
        <v>63-70</v>
      </c>
      <c r="T89" s="51">
        <f t="shared" si="61"/>
        <v>63</v>
      </c>
      <c r="U89" s="51">
        <f t="shared" si="62"/>
        <v>8</v>
      </c>
      <c r="V89" s="51">
        <f t="shared" si="36"/>
        <v>86</v>
      </c>
      <c r="W89" s="51" t="str">
        <f t="shared" si="37"/>
        <v>ГБУ ДО «ДЕТСКО-ЮНОШЕСКАЯ СПОРТИВНАЯ ШКОЛА «ТРОИЦКАЯ»</v>
      </c>
      <c r="X89" s="51">
        <f>'Рейтинговая таблица организаций'!AH89</f>
        <v>80</v>
      </c>
      <c r="Y89" s="51">
        <f>'Рейтинговая таблица организаций'!AI89</f>
        <v>100</v>
      </c>
      <c r="Z89" s="53">
        <f>'Рейтинговая таблица организаций'!AJ89</f>
        <v>100</v>
      </c>
      <c r="AA89" s="51">
        <f>'Рейтинговая таблица организаций'!AK89</f>
        <v>94</v>
      </c>
      <c r="AB89" s="51" t="str">
        <f t="shared" si="38"/>
        <v>10-16</v>
      </c>
      <c r="AC89" s="51">
        <f t="shared" si="63"/>
        <v>10</v>
      </c>
      <c r="AD89" s="51">
        <f t="shared" si="64"/>
        <v>7</v>
      </c>
      <c r="AE89" s="51">
        <f t="shared" si="39"/>
        <v>86</v>
      </c>
      <c r="AF89" s="51" t="str">
        <f t="shared" si="40"/>
        <v>ГБУ ДО «ДЕТСКО-ЮНОШЕСКАЯ СПОРТИВНАЯ ШКОЛА «ТРОИЦКАЯ»</v>
      </c>
      <c r="AG89" s="51">
        <f>'Рейтинговая таблица организаций'!AR89</f>
        <v>99</v>
      </c>
      <c r="AH89" s="51">
        <f>'Рейтинговая таблица организаций'!AS89</f>
        <v>99</v>
      </c>
      <c r="AI89" s="51">
        <f>'Рейтинговая таблица организаций'!AT89</f>
        <v>98</v>
      </c>
      <c r="AJ89" s="51">
        <f>'Рейтинговая таблица организаций'!AU89</f>
        <v>98.8</v>
      </c>
      <c r="AK89" s="51" t="str">
        <f t="shared" si="41"/>
        <v>48-50</v>
      </c>
      <c r="AL89" s="51">
        <f t="shared" si="65"/>
        <v>48</v>
      </c>
      <c r="AM89" s="51">
        <f t="shared" si="66"/>
        <v>3</v>
      </c>
      <c r="AN89" s="51">
        <f>'бланки '!D91</f>
        <v>86</v>
      </c>
      <c r="AO89" s="51" t="str">
        <f t="shared" si="42"/>
        <v>ГБУ ДО «ДЕТСКО-ЮНОШЕСКАЯ СПОРТИВНАЯ ШКОЛА «ТРОИЦКАЯ»</v>
      </c>
      <c r="AP89" s="51">
        <f>'Рейтинговая таблица организаций'!BB89</f>
        <v>100</v>
      </c>
      <c r="AQ89" s="51">
        <f>'Рейтинговая таблица организаций'!BC89</f>
        <v>97</v>
      </c>
      <c r="AR89" s="51">
        <f>'Рейтинговая таблица организаций'!BD89</f>
        <v>98</v>
      </c>
      <c r="AS89" s="51">
        <f>'Рейтинговая таблица организаций'!BE89</f>
        <v>98.4</v>
      </c>
      <c r="AT89" s="51" t="str">
        <f t="shared" si="43"/>
        <v>44-47</v>
      </c>
      <c r="AU89" s="51">
        <f t="shared" si="67"/>
        <v>44</v>
      </c>
      <c r="AV89" s="51">
        <f t="shared" si="68"/>
        <v>4</v>
      </c>
      <c r="AW89" s="54">
        <f t="shared" si="44"/>
        <v>0</v>
      </c>
      <c r="AX89" s="51">
        <f t="shared" si="45"/>
        <v>86</v>
      </c>
      <c r="AY89" s="51" t="str">
        <f t="shared" si="46"/>
        <v>ГБУ ДО «ДЕТСКО-ЮНОШЕСКАЯ СПОРТИВНАЯ ШКОЛА «ТРОИЦКАЯ»</v>
      </c>
      <c r="AZ89" s="51">
        <f>'Рейтинговая таблица организаций'!BF89</f>
        <v>97.5</v>
      </c>
      <c r="BA89" s="51" t="str">
        <f t="shared" si="71"/>
        <v>18</v>
      </c>
      <c r="BB89" s="51">
        <f t="shared" si="69"/>
        <v>18</v>
      </c>
      <c r="BC89" s="51">
        <f t="shared" si="70"/>
        <v>1</v>
      </c>
    </row>
    <row r="90" spans="1:55" x14ac:dyDescent="0.25">
      <c r="A90" s="51">
        <f>'бланки '!D92</f>
        <v>87</v>
      </c>
      <c r="B90" s="52" t="str">
        <f>'Рейтинговая таблица организаций'!B90</f>
        <v>ГБУ ДО «РСШОР по тхэквондо»</v>
      </c>
      <c r="C90" s="52">
        <f>'бланки '!A92</f>
        <v>0</v>
      </c>
      <c r="D90" s="51">
        <f>'Рейтинговая таблица организаций'!C90</f>
        <v>245</v>
      </c>
      <c r="E90" s="51">
        <f t="shared" si="30"/>
        <v>87</v>
      </c>
      <c r="F90" s="51" t="str">
        <f t="shared" si="31"/>
        <v>ГБУ ДО «РСШОР по тхэквондо»</v>
      </c>
      <c r="G90" s="51">
        <f>'Рейтинговая таблица организаций'!Q90</f>
        <v>100</v>
      </c>
      <c r="H90" s="51">
        <f>'Рейтинговая таблица организаций'!R90</f>
        <v>100</v>
      </c>
      <c r="I90" s="51">
        <f>'Рейтинговая таблица организаций'!S90</f>
        <v>98</v>
      </c>
      <c r="J90" s="51">
        <f>'Рейтинговая таблица организаций'!T90</f>
        <v>99.2</v>
      </c>
      <c r="K90" s="51" t="str">
        <f t="shared" si="32"/>
        <v>35-62</v>
      </c>
      <c r="L90" s="51">
        <f t="shared" si="59"/>
        <v>35</v>
      </c>
      <c r="M90" s="51">
        <f t="shared" si="60"/>
        <v>28</v>
      </c>
      <c r="N90" s="51">
        <f t="shared" si="33"/>
        <v>87</v>
      </c>
      <c r="O90" s="51" t="str">
        <f t="shared" si="34"/>
        <v>ГБУ ДО «РСШОР по тхэквондо»</v>
      </c>
      <c r="P90" s="51">
        <f>'Рейтинговая таблица организаций'!Z90</f>
        <v>100</v>
      </c>
      <c r="Q90" s="51">
        <f>'Рейтинговая таблица организаций'!AB90</f>
        <v>98</v>
      </c>
      <c r="R90" s="51">
        <f>'Рейтинговая таблица организаций'!AC90</f>
        <v>99</v>
      </c>
      <c r="S90" s="51" t="str">
        <f t="shared" si="35"/>
        <v>39-48</v>
      </c>
      <c r="T90" s="51">
        <f t="shared" si="61"/>
        <v>39</v>
      </c>
      <c r="U90" s="51">
        <f t="shared" si="62"/>
        <v>10</v>
      </c>
      <c r="V90" s="51">
        <f t="shared" si="36"/>
        <v>87</v>
      </c>
      <c r="W90" s="51" t="str">
        <f t="shared" si="37"/>
        <v>ГБУ ДО «РСШОР по тхэквондо»</v>
      </c>
      <c r="X90" s="51">
        <f>'Рейтинговая таблица организаций'!AH90</f>
        <v>40</v>
      </c>
      <c r="Y90" s="51">
        <f>'Рейтинговая таблица организаций'!AI90</f>
        <v>100</v>
      </c>
      <c r="Z90" s="53">
        <f>'Рейтинговая таблица организаций'!AJ90</f>
        <v>96</v>
      </c>
      <c r="AA90" s="51">
        <f>'Рейтинговая таблица организаций'!AK90</f>
        <v>80.8</v>
      </c>
      <c r="AB90" s="51" t="str">
        <f t="shared" si="38"/>
        <v>60</v>
      </c>
      <c r="AC90" s="51">
        <f t="shared" si="63"/>
        <v>60</v>
      </c>
      <c r="AD90" s="51">
        <f t="shared" si="64"/>
        <v>1</v>
      </c>
      <c r="AE90" s="51">
        <f t="shared" si="39"/>
        <v>87</v>
      </c>
      <c r="AF90" s="51" t="str">
        <f t="shared" si="40"/>
        <v>ГБУ ДО «РСШОР по тхэквондо»</v>
      </c>
      <c r="AG90" s="51">
        <f>'Рейтинговая таблица организаций'!AR90</f>
        <v>100</v>
      </c>
      <c r="AH90" s="51">
        <f>'Рейтинговая таблица организаций'!AS90</f>
        <v>99</v>
      </c>
      <c r="AI90" s="51">
        <f>'Рейтинговая таблица организаций'!AT90</f>
        <v>100</v>
      </c>
      <c r="AJ90" s="51">
        <f>'Рейтинговая таблица организаций'!AU90</f>
        <v>99.6</v>
      </c>
      <c r="AK90" s="51" t="str">
        <f t="shared" si="41"/>
        <v>18-27</v>
      </c>
      <c r="AL90" s="51">
        <f t="shared" si="65"/>
        <v>18</v>
      </c>
      <c r="AM90" s="51">
        <f t="shared" si="66"/>
        <v>10</v>
      </c>
      <c r="AN90" s="51">
        <f>'бланки '!D92</f>
        <v>87</v>
      </c>
      <c r="AO90" s="51" t="str">
        <f t="shared" si="42"/>
        <v>ГБУ ДО «РСШОР по тхэквондо»</v>
      </c>
      <c r="AP90" s="51">
        <f>'Рейтинговая таблица организаций'!BB90</f>
        <v>100</v>
      </c>
      <c r="AQ90" s="51">
        <f>'Рейтинговая таблица организаций'!BC90</f>
        <v>99</v>
      </c>
      <c r="AR90" s="51">
        <f>'Рейтинговая таблица организаций'!BD90</f>
        <v>100</v>
      </c>
      <c r="AS90" s="51">
        <f>'Рейтинговая таблица организаций'!BE90</f>
        <v>99.8</v>
      </c>
      <c r="AT90" s="51" t="str">
        <f t="shared" si="43"/>
        <v>11-16</v>
      </c>
      <c r="AU90" s="51">
        <f t="shared" si="67"/>
        <v>11</v>
      </c>
      <c r="AV90" s="51">
        <f t="shared" si="68"/>
        <v>6</v>
      </c>
      <c r="AW90" s="54">
        <f t="shared" si="44"/>
        <v>0</v>
      </c>
      <c r="AX90" s="51">
        <f t="shared" si="45"/>
        <v>87</v>
      </c>
      <c r="AY90" s="51" t="str">
        <f t="shared" si="46"/>
        <v>ГБУ ДО «РСШОР по тхэквондо»</v>
      </c>
      <c r="AZ90" s="51">
        <f>'Рейтинговая таблица организаций'!BF90</f>
        <v>95.68</v>
      </c>
      <c r="BA90" s="51" t="str">
        <f t="shared" si="71"/>
        <v>50</v>
      </c>
      <c r="BB90" s="51">
        <f t="shared" si="69"/>
        <v>50</v>
      </c>
      <c r="BC90" s="51">
        <f t="shared" si="70"/>
        <v>1</v>
      </c>
    </row>
    <row r="91" spans="1:55" x14ac:dyDescent="0.25">
      <c r="A91" s="51">
        <f>'бланки '!D93</f>
        <v>88</v>
      </c>
      <c r="B91" s="52" t="str">
        <f>'Рейтинговая таблица организаций'!B91</f>
        <v>ГБУ ДО»РЕСПУБЛИКАНСКАЯ СПОРТИВНАЯ ШКОЛА ОЛИМПИЙСКОГО РЕЗЕРВА ПО БОКСУ»</v>
      </c>
      <c r="C91" s="52">
        <f>'бланки '!A93</f>
        <v>0</v>
      </c>
      <c r="D91" s="51">
        <f>'Рейтинговая таблица организаций'!C91</f>
        <v>401</v>
      </c>
      <c r="E91" s="51">
        <f t="shared" si="30"/>
        <v>88</v>
      </c>
      <c r="F91" s="51" t="str">
        <f t="shared" si="31"/>
        <v>ГБУ ДО»РЕСПУБЛИКАНСКАЯ СПОРТИВНАЯ ШКОЛА ОЛИМПИЙСКОГО РЕЗЕРВА ПО БОКСУ»</v>
      </c>
      <c r="G91" s="51">
        <f>'Рейтинговая таблица организаций'!Q91</f>
        <v>100</v>
      </c>
      <c r="H91" s="51">
        <f>'Рейтинговая таблица организаций'!R91</f>
        <v>100</v>
      </c>
      <c r="I91" s="51">
        <f>'Рейтинговая таблица организаций'!S91</f>
        <v>97</v>
      </c>
      <c r="J91" s="51">
        <f>'Рейтинговая таблица организаций'!T91</f>
        <v>98.8</v>
      </c>
      <c r="K91" s="51" t="str">
        <f t="shared" si="32"/>
        <v>63-70</v>
      </c>
      <c r="L91" s="51">
        <f t="shared" si="59"/>
        <v>63</v>
      </c>
      <c r="M91" s="51">
        <f t="shared" si="60"/>
        <v>8</v>
      </c>
      <c r="N91" s="51">
        <f t="shared" si="33"/>
        <v>88</v>
      </c>
      <c r="O91" s="51" t="str">
        <f t="shared" si="34"/>
        <v>ГБУ ДО»РЕСПУБЛИКАНСКАЯ СПОРТИВНАЯ ШКОЛА ОЛИМПИЙСКОГО РЕЗЕРВА ПО БОКСУ»</v>
      </c>
      <c r="P91" s="51">
        <f>'Рейтинговая таблица организаций'!Z91</f>
        <v>100</v>
      </c>
      <c r="Q91" s="51">
        <f>'Рейтинговая таблица организаций'!AB91</f>
        <v>96</v>
      </c>
      <c r="R91" s="51">
        <f>'Рейтинговая таблица организаций'!AC91</f>
        <v>98</v>
      </c>
      <c r="S91" s="51" t="str">
        <f t="shared" si="35"/>
        <v>57-62</v>
      </c>
      <c r="T91" s="51">
        <f t="shared" si="61"/>
        <v>57</v>
      </c>
      <c r="U91" s="51">
        <f t="shared" si="62"/>
        <v>6</v>
      </c>
      <c r="V91" s="51">
        <f t="shared" si="36"/>
        <v>88</v>
      </c>
      <c r="W91" s="51" t="str">
        <f t="shared" si="37"/>
        <v>ГБУ ДО»РЕСПУБЛИКАНСКАЯ СПОРТИВНАЯ ШКОЛА ОЛИМПИЙСКОГО РЕЗЕРВА ПО БОКСУ»</v>
      </c>
      <c r="X91" s="51">
        <f>'Рейтинговая таблица организаций'!AH91</f>
        <v>60</v>
      </c>
      <c r="Y91" s="51">
        <f>'Рейтинговая таблица организаций'!AI91</f>
        <v>100</v>
      </c>
      <c r="Z91" s="53">
        <f>'Рейтинговая таблица организаций'!AJ91</f>
        <v>100</v>
      </c>
      <c r="AA91" s="51">
        <f>'Рейтинговая таблица организаций'!AK91</f>
        <v>88</v>
      </c>
      <c r="AB91" s="51" t="str">
        <f t="shared" si="38"/>
        <v>31-39</v>
      </c>
      <c r="AC91" s="51">
        <f t="shared" si="63"/>
        <v>31</v>
      </c>
      <c r="AD91" s="51">
        <f t="shared" si="64"/>
        <v>9</v>
      </c>
      <c r="AE91" s="51">
        <f t="shared" si="39"/>
        <v>88</v>
      </c>
      <c r="AF91" s="51" t="str">
        <f t="shared" si="40"/>
        <v>ГБУ ДО»РЕСПУБЛИКАНСКАЯ СПОРТИВНАЯ ШКОЛА ОЛИМПИЙСКОГО РЕЗЕРВА ПО БОКСУ»</v>
      </c>
      <c r="AG91" s="51">
        <f>'Рейтинговая таблица организаций'!AR91</f>
        <v>99</v>
      </c>
      <c r="AH91" s="51">
        <f>'Рейтинговая таблица организаций'!AS91</f>
        <v>97</v>
      </c>
      <c r="AI91" s="51">
        <f>'Рейтинговая таблица организаций'!AT91</f>
        <v>99</v>
      </c>
      <c r="AJ91" s="51">
        <f>'Рейтинговая таблица организаций'!AU91</f>
        <v>98.2</v>
      </c>
      <c r="AK91" s="51" t="str">
        <f t="shared" si="41"/>
        <v>60-68</v>
      </c>
      <c r="AL91" s="51">
        <f t="shared" si="65"/>
        <v>60</v>
      </c>
      <c r="AM91" s="51">
        <f t="shared" si="66"/>
        <v>9</v>
      </c>
      <c r="AN91" s="51">
        <f>'бланки '!D93</f>
        <v>88</v>
      </c>
      <c r="AO91" s="51" t="str">
        <f t="shared" si="42"/>
        <v>ГБУ ДО»РЕСПУБЛИКАНСКАЯ СПОРТИВНАЯ ШКОЛА ОЛИМПИЙСКОГО РЕЗЕРВА ПО БОКСУ»</v>
      </c>
      <c r="AP91" s="51">
        <f>'Рейтинговая таблица организаций'!BB91</f>
        <v>99</v>
      </c>
      <c r="AQ91" s="51">
        <f>'Рейтинговая таблица организаций'!BC91</f>
        <v>95</v>
      </c>
      <c r="AR91" s="51">
        <f>'Рейтинговая таблица организаций'!BD91</f>
        <v>99</v>
      </c>
      <c r="AS91" s="51">
        <f>'Рейтинговая таблица организаций'!BE91</f>
        <v>98.2</v>
      </c>
      <c r="AT91" s="51" t="str">
        <f t="shared" si="43"/>
        <v>50</v>
      </c>
      <c r="AU91" s="51">
        <f t="shared" si="67"/>
        <v>50</v>
      </c>
      <c r="AV91" s="51">
        <f t="shared" si="68"/>
        <v>1</v>
      </c>
      <c r="AW91" s="54">
        <f t="shared" si="44"/>
        <v>0</v>
      </c>
      <c r="AX91" s="51">
        <f t="shared" si="45"/>
        <v>88</v>
      </c>
      <c r="AY91" s="51" t="str">
        <f t="shared" si="46"/>
        <v>ГБУ ДО»РЕСПУБЛИКАНСКАЯ СПОРТИВНАЯ ШКОЛА ОЛИМПИЙСКОГО РЕЗЕРВА ПО БОКСУ»</v>
      </c>
      <c r="AZ91" s="51">
        <f>'Рейтинговая таблица организаций'!BF91</f>
        <v>96.24</v>
      </c>
      <c r="BA91" s="51" t="str">
        <f t="shared" si="71"/>
        <v>42</v>
      </c>
      <c r="BB91" s="51">
        <f t="shared" si="69"/>
        <v>42</v>
      </c>
      <c r="BC91" s="51">
        <f t="shared" si="70"/>
        <v>1</v>
      </c>
    </row>
    <row r="92" spans="1:55" x14ac:dyDescent="0.25">
      <c r="A92" s="51">
        <f>'бланки '!D94</f>
        <v>89</v>
      </c>
      <c r="B92" s="52" t="str">
        <f>'Рейтинговая таблица организаций'!B92</f>
        <v>ГБУДО «РСШОР по дзюдо»</v>
      </c>
      <c r="C92" s="52">
        <f>'бланки '!A94</f>
        <v>0</v>
      </c>
      <c r="D92" s="51">
        <f>'Рейтинговая таблица организаций'!C92</f>
        <v>220</v>
      </c>
      <c r="E92" s="51">
        <f t="shared" si="30"/>
        <v>89</v>
      </c>
      <c r="F92" s="51" t="str">
        <f t="shared" si="31"/>
        <v>ГБУДО «РСШОР по дзюдо»</v>
      </c>
      <c r="G92" s="51">
        <f>'Рейтинговая таблица организаций'!Q92</f>
        <v>100</v>
      </c>
      <c r="H92" s="51">
        <f>'Рейтинговая таблица организаций'!R92</f>
        <v>100</v>
      </c>
      <c r="I92" s="51">
        <f>'Рейтинговая таблица организаций'!S92</f>
        <v>98</v>
      </c>
      <c r="J92" s="51">
        <f>'Рейтинговая таблица организаций'!T92</f>
        <v>99.2</v>
      </c>
      <c r="K92" s="51" t="str">
        <f t="shared" si="32"/>
        <v>35-62</v>
      </c>
      <c r="L92" s="51">
        <f t="shared" si="59"/>
        <v>35</v>
      </c>
      <c r="M92" s="51">
        <f t="shared" si="60"/>
        <v>28</v>
      </c>
      <c r="N92" s="51">
        <f t="shared" si="33"/>
        <v>89</v>
      </c>
      <c r="O92" s="51" t="str">
        <f t="shared" si="34"/>
        <v>ГБУДО «РСШОР по дзюдо»</v>
      </c>
      <c r="P92" s="51">
        <f>'Рейтинговая таблица организаций'!Z92</f>
        <v>100</v>
      </c>
      <c r="Q92" s="51">
        <f>'Рейтинговая таблица организаций'!AB92</f>
        <v>97</v>
      </c>
      <c r="R92" s="51">
        <f>'Рейтинговая таблица организаций'!AC92</f>
        <v>98.5</v>
      </c>
      <c r="S92" s="51" t="str">
        <f t="shared" si="35"/>
        <v>49-56</v>
      </c>
      <c r="T92" s="51">
        <f t="shared" si="61"/>
        <v>49</v>
      </c>
      <c r="U92" s="51">
        <f t="shared" si="62"/>
        <v>8</v>
      </c>
      <c r="V92" s="51">
        <f t="shared" si="36"/>
        <v>89</v>
      </c>
      <c r="W92" s="51" t="str">
        <f t="shared" si="37"/>
        <v>ГБУДО «РСШОР по дзюдо»</v>
      </c>
      <c r="X92" s="51">
        <f>'Рейтинговая таблица организаций'!AH92</f>
        <v>80</v>
      </c>
      <c r="Y92" s="51">
        <f>'Рейтинговая таблица организаций'!AI92</f>
        <v>100</v>
      </c>
      <c r="Z92" s="53">
        <f>'Рейтинговая таблица организаций'!AJ92</f>
        <v>100</v>
      </c>
      <c r="AA92" s="51">
        <f>'Рейтинговая таблица организаций'!AK92</f>
        <v>94</v>
      </c>
      <c r="AB92" s="51" t="str">
        <f t="shared" si="38"/>
        <v>10-16</v>
      </c>
      <c r="AC92" s="51">
        <f t="shared" si="63"/>
        <v>10</v>
      </c>
      <c r="AD92" s="51">
        <f t="shared" si="64"/>
        <v>7</v>
      </c>
      <c r="AE92" s="51">
        <f t="shared" si="39"/>
        <v>89</v>
      </c>
      <c r="AF92" s="51" t="str">
        <f t="shared" si="40"/>
        <v>ГБУДО «РСШОР по дзюдо»</v>
      </c>
      <c r="AG92" s="51">
        <f>'Рейтинговая таблица организаций'!AR92</f>
        <v>99</v>
      </c>
      <c r="AH92" s="51">
        <f>'Рейтинговая таблица организаций'!AS92</f>
        <v>98</v>
      </c>
      <c r="AI92" s="51">
        <f>'Рейтинговая таблица организаций'!AT92</f>
        <v>99</v>
      </c>
      <c r="AJ92" s="51">
        <f>'Рейтинговая таблица организаций'!AU92</f>
        <v>98.6</v>
      </c>
      <c r="AK92" s="51" t="str">
        <f t="shared" si="41"/>
        <v>51-53</v>
      </c>
      <c r="AL92" s="51">
        <f t="shared" si="65"/>
        <v>51</v>
      </c>
      <c r="AM92" s="51">
        <f t="shared" si="66"/>
        <v>3</v>
      </c>
      <c r="AN92" s="51">
        <f>'бланки '!D94</f>
        <v>89</v>
      </c>
      <c r="AO92" s="51" t="str">
        <f t="shared" si="42"/>
        <v>ГБУДО «РСШОР по дзюдо»</v>
      </c>
      <c r="AP92" s="51">
        <f>'Рейтинговая таблица организаций'!BB92</f>
        <v>100</v>
      </c>
      <c r="AQ92" s="51">
        <f>'Рейтинговая таблица организаций'!BC92</f>
        <v>90</v>
      </c>
      <c r="AR92" s="51">
        <f>'Рейтинговая таблица организаций'!BD92</f>
        <v>99</v>
      </c>
      <c r="AS92" s="51">
        <f>'Рейтинговая таблица организаций'!BE92</f>
        <v>97.5</v>
      </c>
      <c r="AT92" s="51" t="str">
        <f t="shared" si="43"/>
        <v>59-62</v>
      </c>
      <c r="AU92" s="51">
        <f t="shared" si="67"/>
        <v>59</v>
      </c>
      <c r="AV92" s="51">
        <f t="shared" si="68"/>
        <v>4</v>
      </c>
      <c r="AW92" s="54">
        <f t="shared" si="44"/>
        <v>0</v>
      </c>
      <c r="AX92" s="51">
        <f t="shared" si="45"/>
        <v>89</v>
      </c>
      <c r="AY92" s="51" t="str">
        <f t="shared" si="46"/>
        <v>ГБУДО «РСШОР по дзюдо»</v>
      </c>
      <c r="AZ92" s="51">
        <f>'Рейтинговая таблица организаций'!BF92</f>
        <v>97.559999999999988</v>
      </c>
      <c r="BA92" s="51" t="str">
        <f t="shared" si="71"/>
        <v>17</v>
      </c>
      <c r="BB92" s="51">
        <f t="shared" si="69"/>
        <v>17</v>
      </c>
      <c r="BC92" s="51">
        <f t="shared" si="70"/>
        <v>1</v>
      </c>
    </row>
    <row r="93" spans="1:55" x14ac:dyDescent="0.25">
      <c r="A93" s="51">
        <f>'бланки '!D95</f>
        <v>90</v>
      </c>
      <c r="B93" s="52" t="str">
        <f>'Рейтинговая таблица организаций'!B93</f>
        <v>ГБУ ДО «РЕСПУБЛИКАНСКАЯ СПОРТИВНАЯ ШКОЛА ПО ВОЛЬНОЙ БОРЬБЕ»</v>
      </c>
      <c r="C93" s="52">
        <f>'бланки '!A95</f>
        <v>0</v>
      </c>
      <c r="D93" s="51">
        <f>'Рейтинговая таблица организаций'!C93</f>
        <v>375</v>
      </c>
      <c r="E93" s="51">
        <f t="shared" ref="E93:E103" si="72">A93</f>
        <v>90</v>
      </c>
      <c r="F93" s="51" t="str">
        <f t="shared" ref="F93:F103" si="73">B93</f>
        <v>ГБУ ДО «РЕСПУБЛИКАНСКАЯ СПОРТИВНАЯ ШКОЛА ПО ВОЛЬНОЙ БОРЬБЕ»</v>
      </c>
      <c r="G93" s="51">
        <f>'Рейтинговая таблица организаций'!Q93</f>
        <v>100</v>
      </c>
      <c r="H93" s="51">
        <f>'Рейтинговая таблица организаций'!R93</f>
        <v>100</v>
      </c>
      <c r="I93" s="51">
        <f>'Рейтинговая таблица организаций'!S93</f>
        <v>96</v>
      </c>
      <c r="J93" s="51">
        <f>'Рейтинговая таблица организаций'!T93</f>
        <v>98.4</v>
      </c>
      <c r="K93" s="51" t="str">
        <f t="shared" ref="K93:K103" si="74">IF(M93=1,TEXT(L93,0),CONCATENATE(L93,"-",L93+M93-1))</f>
        <v>71-85</v>
      </c>
      <c r="L93" s="51">
        <f t="shared" si="59"/>
        <v>71</v>
      </c>
      <c r="M93" s="51">
        <f t="shared" si="60"/>
        <v>15</v>
      </c>
      <c r="N93" s="51">
        <f t="shared" ref="N93:N103" si="75">A93</f>
        <v>90</v>
      </c>
      <c r="O93" s="51" t="str">
        <f t="shared" ref="O93:O103" si="76">B93</f>
        <v>ГБУ ДО «РЕСПУБЛИКАНСКАЯ СПОРТИВНАЯ ШКОЛА ПО ВОЛЬНОЙ БОРЬБЕ»</v>
      </c>
      <c r="P93" s="51">
        <f>'Рейтинговая таблица организаций'!Z93</f>
        <v>100</v>
      </c>
      <c r="Q93" s="51">
        <f>'Рейтинговая таблица организаций'!AB93</f>
        <v>92</v>
      </c>
      <c r="R93" s="51">
        <f>'Рейтинговая таблица организаций'!AC93</f>
        <v>96</v>
      </c>
      <c r="S93" s="51" t="str">
        <f t="shared" ref="S93:S103" si="77">IF(U93=1,TEXT(T93,0),CONCATENATE(T93,"-",T93+U93-1))</f>
        <v>82-91</v>
      </c>
      <c r="T93" s="51">
        <f t="shared" si="61"/>
        <v>82</v>
      </c>
      <c r="U93" s="51">
        <f t="shared" si="62"/>
        <v>10</v>
      </c>
      <c r="V93" s="51">
        <f t="shared" ref="V93:V103" si="78">A93</f>
        <v>90</v>
      </c>
      <c r="W93" s="51" t="str">
        <f t="shared" ref="W93:W103" si="79">B93</f>
        <v>ГБУ ДО «РЕСПУБЛИКАНСКАЯ СПОРТИВНАЯ ШКОЛА ПО ВОЛЬНОЙ БОРЬБЕ»</v>
      </c>
      <c r="X93" s="51">
        <f>'Рейтинговая таблица организаций'!AH93</f>
        <v>40</v>
      </c>
      <c r="Y93" s="51">
        <f>'Рейтинговая таблица организаций'!AI93</f>
        <v>100</v>
      </c>
      <c r="Z93" s="53">
        <f>'Рейтинговая таблица организаций'!AJ93</f>
        <v>93</v>
      </c>
      <c r="AA93" s="51">
        <f>'Рейтинговая таблица организаций'!AK93</f>
        <v>79.900000000000006</v>
      </c>
      <c r="AB93" s="51" t="str">
        <f t="shared" ref="AB93:AB103" si="80">IF(AD93=1,TEXT(AC93,0),CONCATENATE(AC93,"-",AC93+AD93-1))</f>
        <v>62</v>
      </c>
      <c r="AC93" s="51">
        <f t="shared" si="63"/>
        <v>62</v>
      </c>
      <c r="AD93" s="51">
        <f t="shared" si="64"/>
        <v>1</v>
      </c>
      <c r="AE93" s="51">
        <f t="shared" ref="AE93:AE103" si="81">A93</f>
        <v>90</v>
      </c>
      <c r="AF93" s="51" t="str">
        <f t="shared" ref="AF93:AF103" si="82">B93</f>
        <v>ГБУ ДО «РЕСПУБЛИКАНСКАЯ СПОРТИВНАЯ ШКОЛА ПО ВОЛЬНОЙ БОРЬБЕ»</v>
      </c>
      <c r="AG93" s="51">
        <f>'Рейтинговая таблица организаций'!AR93</f>
        <v>97</v>
      </c>
      <c r="AH93" s="51">
        <f>'Рейтинговая таблица организаций'!AS93</f>
        <v>97</v>
      </c>
      <c r="AI93" s="51">
        <f>'Рейтинговая таблица организаций'!AT93</f>
        <v>99</v>
      </c>
      <c r="AJ93" s="51">
        <f>'Рейтинговая таблица организаций'!AU93</f>
        <v>97.4</v>
      </c>
      <c r="AK93" s="51" t="str">
        <f t="shared" ref="AK93:AK103" si="83">IF(AM93=1,TEXT(AL93,0),CONCATENATE(AL93,"-",AL93+AM93-1))</f>
        <v>74-75</v>
      </c>
      <c r="AL93" s="51">
        <f t="shared" si="65"/>
        <v>74</v>
      </c>
      <c r="AM93" s="51">
        <f t="shared" si="66"/>
        <v>2</v>
      </c>
      <c r="AN93" s="51">
        <f>'бланки '!D95</f>
        <v>90</v>
      </c>
      <c r="AO93" s="51" t="str">
        <f t="shared" ref="AO93:AO103" si="84">B93</f>
        <v>ГБУ ДО «РЕСПУБЛИКАНСКАЯ СПОРТИВНАЯ ШКОЛА ПО ВОЛЬНОЙ БОРЬБЕ»</v>
      </c>
      <c r="AP93" s="51">
        <f>'Рейтинговая таблица организаций'!BB93</f>
        <v>97</v>
      </c>
      <c r="AQ93" s="51">
        <f>'Рейтинговая таблица организаций'!BC93</f>
        <v>90</v>
      </c>
      <c r="AR93" s="51">
        <f>'Рейтинговая таблица организаций'!BD93</f>
        <v>98</v>
      </c>
      <c r="AS93" s="51">
        <f>'Рейтинговая таблица организаций'!BE93</f>
        <v>96.1</v>
      </c>
      <c r="AT93" s="51" t="str">
        <f t="shared" ref="AT93:AT103" si="85">IF(AV93=1,TEXT(AU93,0),CONCATENATE(AU93,"-",AU93+AV93-1))</f>
        <v>81-82</v>
      </c>
      <c r="AU93" s="51">
        <f t="shared" si="67"/>
        <v>81</v>
      </c>
      <c r="AV93" s="51">
        <f t="shared" si="68"/>
        <v>2</v>
      </c>
      <c r="AW93" s="54">
        <f t="shared" ref="AW93:AW103" si="86">C93</f>
        <v>0</v>
      </c>
      <c r="AX93" s="51">
        <f t="shared" ref="AX93:AX103" si="87">A93</f>
        <v>90</v>
      </c>
      <c r="AY93" s="51" t="str">
        <f t="shared" ref="AY93:AY103" si="88">B93</f>
        <v>ГБУ ДО «РЕСПУБЛИКАНСКАЯ СПОРТИВНАЯ ШКОЛА ПО ВОЛЬНОЙ БОРЬБЕ»</v>
      </c>
      <c r="AZ93" s="51">
        <f>'Рейтинговая таблица организаций'!BF93</f>
        <v>93.560000000000016</v>
      </c>
      <c r="BA93" s="51" t="str">
        <f t="shared" si="71"/>
        <v>75</v>
      </c>
      <c r="BB93" s="51">
        <f t="shared" si="69"/>
        <v>75</v>
      </c>
      <c r="BC93" s="51">
        <f t="shared" si="70"/>
        <v>1</v>
      </c>
    </row>
    <row r="94" spans="1:55" x14ac:dyDescent="0.25">
      <c r="A94" s="51">
        <f>'бланки '!D96</f>
        <v>91</v>
      </c>
      <c r="B94" s="52" t="str">
        <f>'Рейтинговая таблица организаций'!B94</f>
        <v>ГБУДО «СШОР  «Экажево»</v>
      </c>
      <c r="C94" s="52">
        <f>'бланки '!A96</f>
        <v>0</v>
      </c>
      <c r="D94" s="51">
        <f>'Рейтинговая таблица организаций'!C94</f>
        <v>355</v>
      </c>
      <c r="E94" s="51">
        <f t="shared" si="72"/>
        <v>91</v>
      </c>
      <c r="F94" s="51" t="str">
        <f t="shared" si="73"/>
        <v>ГБУДО «СШОР  «Экажево»</v>
      </c>
      <c r="G94" s="51">
        <f>'Рейтинговая таблица организаций'!Q94</f>
        <v>100</v>
      </c>
      <c r="H94" s="51">
        <f>'Рейтинговая таблица организаций'!R94</f>
        <v>100</v>
      </c>
      <c r="I94" s="51">
        <f>'Рейтинговая таблица организаций'!S94</f>
        <v>98</v>
      </c>
      <c r="J94" s="51">
        <f>'Рейтинговая таблица организаций'!T94</f>
        <v>99.2</v>
      </c>
      <c r="K94" s="51" t="str">
        <f t="shared" si="74"/>
        <v>35-62</v>
      </c>
      <c r="L94" s="51">
        <f t="shared" si="59"/>
        <v>35</v>
      </c>
      <c r="M94" s="51">
        <f t="shared" si="60"/>
        <v>28</v>
      </c>
      <c r="N94" s="51">
        <f t="shared" si="75"/>
        <v>91</v>
      </c>
      <c r="O94" s="51" t="str">
        <f t="shared" si="76"/>
        <v>ГБУДО «СШОР  «Экажево»</v>
      </c>
      <c r="P94" s="51">
        <f>'Рейтинговая таблица организаций'!Z94</f>
        <v>100</v>
      </c>
      <c r="Q94" s="51">
        <f>'Рейтинговая таблица организаций'!AB94</f>
        <v>92</v>
      </c>
      <c r="R94" s="51">
        <f>'Рейтинговая таблица организаций'!AC94</f>
        <v>96</v>
      </c>
      <c r="S94" s="51" t="str">
        <f t="shared" si="77"/>
        <v>82-91</v>
      </c>
      <c r="T94" s="51">
        <f t="shared" si="61"/>
        <v>82</v>
      </c>
      <c r="U94" s="51">
        <f t="shared" si="62"/>
        <v>10</v>
      </c>
      <c r="V94" s="51">
        <f t="shared" si="78"/>
        <v>91</v>
      </c>
      <c r="W94" s="51" t="str">
        <f t="shared" si="79"/>
        <v>ГБУДО «СШОР  «Экажево»</v>
      </c>
      <c r="X94" s="51">
        <f>'Рейтинговая таблица организаций'!AH94</f>
        <v>100</v>
      </c>
      <c r="Y94" s="51">
        <f>'Рейтинговая таблица организаций'!AI94</f>
        <v>100</v>
      </c>
      <c r="Z94" s="53">
        <f>'Рейтинговая таблица организаций'!AJ94</f>
        <v>100</v>
      </c>
      <c r="AA94" s="51">
        <f>'Рейтинговая таблица организаций'!AK94</f>
        <v>100</v>
      </c>
      <c r="AB94" s="51" t="str">
        <f t="shared" si="80"/>
        <v>1-6</v>
      </c>
      <c r="AC94" s="51">
        <f t="shared" si="63"/>
        <v>1</v>
      </c>
      <c r="AD94" s="51">
        <f t="shared" si="64"/>
        <v>6</v>
      </c>
      <c r="AE94" s="51">
        <f t="shared" si="81"/>
        <v>91</v>
      </c>
      <c r="AF94" s="51" t="str">
        <f t="shared" si="82"/>
        <v>ГБУДО «СШОР  «Экажево»</v>
      </c>
      <c r="AG94" s="51">
        <f>'Рейтинговая таблица организаций'!AR94</f>
        <v>98</v>
      </c>
      <c r="AH94" s="51">
        <f>'Рейтинговая таблица организаций'!AS94</f>
        <v>98</v>
      </c>
      <c r="AI94" s="51">
        <f>'Рейтинговая таблица организаций'!AT94</f>
        <v>99</v>
      </c>
      <c r="AJ94" s="51">
        <f>'Рейтинговая таблица организаций'!AU94</f>
        <v>98.2</v>
      </c>
      <c r="AK94" s="51" t="str">
        <f t="shared" si="83"/>
        <v>60-68</v>
      </c>
      <c r="AL94" s="51">
        <f t="shared" si="65"/>
        <v>60</v>
      </c>
      <c r="AM94" s="51">
        <f t="shared" si="66"/>
        <v>9</v>
      </c>
      <c r="AN94" s="51">
        <f>'бланки '!D96</f>
        <v>91</v>
      </c>
      <c r="AO94" s="51" t="str">
        <f t="shared" si="84"/>
        <v>ГБУДО «СШОР  «Экажево»</v>
      </c>
      <c r="AP94" s="51">
        <f>'Рейтинговая таблица организаций'!BB94</f>
        <v>98</v>
      </c>
      <c r="AQ94" s="51">
        <f>'Рейтинговая таблица организаций'!BC94</f>
        <v>90</v>
      </c>
      <c r="AR94" s="51">
        <f>'Рейтинговая таблица организаций'!BD94</f>
        <v>99</v>
      </c>
      <c r="AS94" s="51">
        <f>'Рейтинговая таблица организаций'!BE94</f>
        <v>96.9</v>
      </c>
      <c r="AT94" s="51" t="str">
        <f t="shared" si="85"/>
        <v>71-74</v>
      </c>
      <c r="AU94" s="51">
        <f t="shared" si="67"/>
        <v>71</v>
      </c>
      <c r="AV94" s="51">
        <f t="shared" si="68"/>
        <v>4</v>
      </c>
      <c r="AW94" s="54">
        <f t="shared" si="86"/>
        <v>0</v>
      </c>
      <c r="AX94" s="51">
        <f t="shared" si="87"/>
        <v>91</v>
      </c>
      <c r="AY94" s="51" t="str">
        <f t="shared" si="88"/>
        <v>ГБУДО «СШОР  «Экажево»</v>
      </c>
      <c r="AZ94" s="51">
        <f>'Рейтинговая таблица организаций'!BF94</f>
        <v>98.059999999999988</v>
      </c>
      <c r="BA94" s="51" t="str">
        <f t="shared" si="71"/>
        <v>10</v>
      </c>
      <c r="BB94" s="51">
        <f t="shared" si="69"/>
        <v>10</v>
      </c>
      <c r="BC94" s="51">
        <f t="shared" si="70"/>
        <v>1</v>
      </c>
    </row>
    <row r="95" spans="1:55" x14ac:dyDescent="0.25">
      <c r="A95" s="51">
        <f>'бланки '!D97</f>
        <v>92</v>
      </c>
      <c r="B95" s="52" t="str">
        <f>'Рейтинговая таблица организаций'!B95</f>
        <v>МКУ ДО «СШ г. Карабулак им. Дзейтова Х.Р.»</v>
      </c>
      <c r="C95" s="52">
        <f>'бланки '!A97</f>
        <v>0</v>
      </c>
      <c r="D95" s="51">
        <f>'Рейтинговая таблица организаций'!C95</f>
        <v>256</v>
      </c>
      <c r="E95" s="51">
        <f t="shared" si="72"/>
        <v>92</v>
      </c>
      <c r="F95" s="51" t="str">
        <f t="shared" si="73"/>
        <v>МКУ ДО «СШ г. Карабулак им. Дзейтова Х.Р.»</v>
      </c>
      <c r="G95" s="51">
        <f>'Рейтинговая таблица организаций'!Q95</f>
        <v>100</v>
      </c>
      <c r="H95" s="51">
        <f>'Рейтинговая таблица организаций'!R95</f>
        <v>100</v>
      </c>
      <c r="I95" s="51">
        <f>'Рейтинговая таблица организаций'!S95</f>
        <v>96</v>
      </c>
      <c r="J95" s="51">
        <f>'Рейтинговая таблица организаций'!T95</f>
        <v>98.4</v>
      </c>
      <c r="K95" s="51" t="str">
        <f t="shared" si="74"/>
        <v>71-85</v>
      </c>
      <c r="L95" s="51">
        <f t="shared" si="59"/>
        <v>71</v>
      </c>
      <c r="M95" s="51">
        <f t="shared" si="60"/>
        <v>15</v>
      </c>
      <c r="N95" s="51">
        <f t="shared" si="75"/>
        <v>92</v>
      </c>
      <c r="O95" s="51" t="str">
        <f t="shared" si="76"/>
        <v>МКУ ДО «СШ г. Карабулак им. Дзейтова Х.Р.»</v>
      </c>
      <c r="P95" s="51">
        <f>'Рейтинговая таблица организаций'!Z95</f>
        <v>100</v>
      </c>
      <c r="Q95" s="51">
        <f>'Рейтинговая таблица организаций'!AB95</f>
        <v>95</v>
      </c>
      <c r="R95" s="51">
        <f>'Рейтинговая таблица организаций'!AC95</f>
        <v>97.5</v>
      </c>
      <c r="S95" s="51" t="str">
        <f t="shared" si="77"/>
        <v>63-70</v>
      </c>
      <c r="T95" s="51">
        <f t="shared" si="61"/>
        <v>63</v>
      </c>
      <c r="U95" s="51">
        <f t="shared" si="62"/>
        <v>8</v>
      </c>
      <c r="V95" s="51">
        <f t="shared" si="78"/>
        <v>92</v>
      </c>
      <c r="W95" s="51" t="str">
        <f t="shared" si="79"/>
        <v>МКУ ДО «СШ г. Карабулак им. Дзейтова Х.Р.»</v>
      </c>
      <c r="X95" s="51">
        <f>'Рейтинговая таблица организаций'!AH95</f>
        <v>80</v>
      </c>
      <c r="Y95" s="51">
        <f>'Рейтинговая таблица организаций'!AI95</f>
        <v>100</v>
      </c>
      <c r="Z95" s="53">
        <f>'Рейтинговая таблица организаций'!AJ95</f>
        <v>94</v>
      </c>
      <c r="AA95" s="51">
        <f>'Рейтинговая таблица организаций'!AK95</f>
        <v>92.2</v>
      </c>
      <c r="AB95" s="51" t="str">
        <f t="shared" si="80"/>
        <v>24</v>
      </c>
      <c r="AC95" s="51">
        <f t="shared" si="63"/>
        <v>24</v>
      </c>
      <c r="AD95" s="51">
        <f t="shared" si="64"/>
        <v>1</v>
      </c>
      <c r="AE95" s="51">
        <f t="shared" si="81"/>
        <v>92</v>
      </c>
      <c r="AF95" s="51" t="str">
        <f t="shared" si="82"/>
        <v>МКУ ДО «СШ г. Карабулак им. Дзейтова Х.Р.»</v>
      </c>
      <c r="AG95" s="51">
        <f>'Рейтинговая таблица организаций'!AR95</f>
        <v>98</v>
      </c>
      <c r="AH95" s="51">
        <f>'Рейтинговая таблица организаций'!AS95</f>
        <v>98</v>
      </c>
      <c r="AI95" s="51">
        <f>'Рейтинговая таблица организаций'!AT95</f>
        <v>99</v>
      </c>
      <c r="AJ95" s="51">
        <f>'Рейтинговая таблица организаций'!AU95</f>
        <v>98.2</v>
      </c>
      <c r="AK95" s="51" t="str">
        <f t="shared" si="83"/>
        <v>60-68</v>
      </c>
      <c r="AL95" s="51">
        <f t="shared" si="65"/>
        <v>60</v>
      </c>
      <c r="AM95" s="51">
        <f t="shared" si="66"/>
        <v>9</v>
      </c>
      <c r="AN95" s="51">
        <f>'бланки '!D97</f>
        <v>92</v>
      </c>
      <c r="AO95" s="51" t="str">
        <f t="shared" si="84"/>
        <v>МКУ ДО «СШ г. Карабулак им. Дзейтова Х.Р.»</v>
      </c>
      <c r="AP95" s="51">
        <f>'Рейтинговая таблица организаций'!BB95</f>
        <v>96</v>
      </c>
      <c r="AQ95" s="51">
        <f>'Рейтинговая таблица организаций'!BC95</f>
        <v>91</v>
      </c>
      <c r="AR95" s="51">
        <f>'Рейтинговая таблица организаций'!BD95</f>
        <v>98</v>
      </c>
      <c r="AS95" s="51">
        <f>'Рейтинговая таблица организаций'!BE95</f>
        <v>96</v>
      </c>
      <c r="AT95" s="51" t="str">
        <f t="shared" si="85"/>
        <v>83</v>
      </c>
      <c r="AU95" s="51">
        <f t="shared" si="67"/>
        <v>83</v>
      </c>
      <c r="AV95" s="51">
        <f t="shared" si="68"/>
        <v>1</v>
      </c>
      <c r="AW95" s="54">
        <f t="shared" si="86"/>
        <v>0</v>
      </c>
      <c r="AX95" s="51">
        <f t="shared" si="87"/>
        <v>92</v>
      </c>
      <c r="AY95" s="51" t="str">
        <f t="shared" si="88"/>
        <v>МКУ ДО «СШ г. Карабулак им. Дзейтова Х.Р.»</v>
      </c>
      <c r="AZ95" s="51">
        <f>'Рейтинговая таблица организаций'!BF95</f>
        <v>96.460000000000008</v>
      </c>
      <c r="BA95" s="51" t="str">
        <f t="shared" si="71"/>
        <v>37-38</v>
      </c>
      <c r="BB95" s="51">
        <f t="shared" si="69"/>
        <v>37</v>
      </c>
      <c r="BC95" s="51">
        <f t="shared" si="70"/>
        <v>2</v>
      </c>
    </row>
    <row r="96" spans="1:55" x14ac:dyDescent="0.25">
      <c r="A96" s="51">
        <f>'бланки '!D98</f>
        <v>93</v>
      </c>
      <c r="B96" s="52" t="str">
        <f>'Рейтинговая таблица организаций'!B96</f>
        <v>МКУДО «СШ ИМ. И.ТУМГОЕВА»</v>
      </c>
      <c r="C96" s="52">
        <f>'бланки '!A98</f>
        <v>0</v>
      </c>
      <c r="D96" s="51">
        <f>'Рейтинговая таблица организаций'!C96</f>
        <v>192</v>
      </c>
      <c r="E96" s="51">
        <f t="shared" si="72"/>
        <v>93</v>
      </c>
      <c r="F96" s="51" t="str">
        <f t="shared" si="73"/>
        <v>МКУДО «СШ ИМ. И.ТУМГОЕВА»</v>
      </c>
      <c r="G96" s="51">
        <f>'Рейтинговая таблица организаций'!Q96</f>
        <v>100</v>
      </c>
      <c r="H96" s="51">
        <f>'Рейтинговая таблица организаций'!R96</f>
        <v>100</v>
      </c>
      <c r="I96" s="51">
        <f>'Рейтинговая таблица организаций'!S96</f>
        <v>96</v>
      </c>
      <c r="J96" s="51">
        <f>'Рейтинговая таблица организаций'!T96</f>
        <v>98.4</v>
      </c>
      <c r="K96" s="51" t="str">
        <f t="shared" si="74"/>
        <v>71-85</v>
      </c>
      <c r="L96" s="51">
        <f t="shared" si="59"/>
        <v>71</v>
      </c>
      <c r="M96" s="51">
        <f t="shared" si="60"/>
        <v>15</v>
      </c>
      <c r="N96" s="51">
        <f t="shared" si="75"/>
        <v>93</v>
      </c>
      <c r="O96" s="51" t="str">
        <f t="shared" si="76"/>
        <v>МКУДО «СШ ИМ. И.ТУМГОЕВА»</v>
      </c>
      <c r="P96" s="51">
        <f>'Рейтинговая таблица организаций'!Z96</f>
        <v>100</v>
      </c>
      <c r="Q96" s="51">
        <f>'Рейтинговая таблица организаций'!AB96</f>
        <v>98</v>
      </c>
      <c r="R96" s="51">
        <f>'Рейтинговая таблица организаций'!AC96</f>
        <v>99</v>
      </c>
      <c r="S96" s="51" t="str">
        <f t="shared" si="77"/>
        <v>39-48</v>
      </c>
      <c r="T96" s="51">
        <f t="shared" si="61"/>
        <v>39</v>
      </c>
      <c r="U96" s="51">
        <f t="shared" si="62"/>
        <v>10</v>
      </c>
      <c r="V96" s="51">
        <f t="shared" si="78"/>
        <v>93</v>
      </c>
      <c r="W96" s="51" t="str">
        <f t="shared" si="79"/>
        <v>МКУДО «СШ ИМ. И.ТУМГОЕВА»</v>
      </c>
      <c r="X96" s="51">
        <f>'Рейтинговая таблица организаций'!AH96</f>
        <v>60</v>
      </c>
      <c r="Y96" s="51">
        <f>'Рейтинговая таблица организаций'!AI96</f>
        <v>100</v>
      </c>
      <c r="Z96" s="53">
        <f>'Рейтинговая таблица организаций'!AJ96</f>
        <v>100</v>
      </c>
      <c r="AA96" s="51">
        <f>'Рейтинговая таблица организаций'!AK96</f>
        <v>88</v>
      </c>
      <c r="AB96" s="51" t="str">
        <f t="shared" si="80"/>
        <v>31-39</v>
      </c>
      <c r="AC96" s="51">
        <f t="shared" si="63"/>
        <v>31</v>
      </c>
      <c r="AD96" s="51">
        <f t="shared" si="64"/>
        <v>9</v>
      </c>
      <c r="AE96" s="51">
        <f t="shared" si="81"/>
        <v>93</v>
      </c>
      <c r="AF96" s="51" t="str">
        <f t="shared" si="82"/>
        <v>МКУДО «СШ ИМ. И.ТУМГОЕВА»</v>
      </c>
      <c r="AG96" s="51">
        <f>'Рейтинговая таблица организаций'!AR96</f>
        <v>100</v>
      </c>
      <c r="AH96" s="51">
        <f>'Рейтинговая таблица организаций'!AS96</f>
        <v>98</v>
      </c>
      <c r="AI96" s="51">
        <f>'Рейтинговая таблица организаций'!AT96</f>
        <v>99</v>
      </c>
      <c r="AJ96" s="51">
        <f>'Рейтинговая таблица организаций'!AU96</f>
        <v>99</v>
      </c>
      <c r="AK96" s="51" t="str">
        <f t="shared" si="83"/>
        <v>40-47</v>
      </c>
      <c r="AL96" s="51">
        <f t="shared" si="65"/>
        <v>40</v>
      </c>
      <c r="AM96" s="51">
        <f t="shared" si="66"/>
        <v>8</v>
      </c>
      <c r="AN96" s="51">
        <f>'бланки '!D98</f>
        <v>93</v>
      </c>
      <c r="AO96" s="51" t="str">
        <f t="shared" si="84"/>
        <v>МКУДО «СШ ИМ. И.ТУМГОЕВА»</v>
      </c>
      <c r="AP96" s="51">
        <f>'Рейтинговая таблица организаций'!BB96</f>
        <v>99</v>
      </c>
      <c r="AQ96" s="51">
        <f>'Рейтинговая таблица организаций'!BC96</f>
        <v>96</v>
      </c>
      <c r="AR96" s="51">
        <f>'Рейтинговая таблица организаций'!BD96</f>
        <v>99</v>
      </c>
      <c r="AS96" s="51">
        <f>'Рейтинговая таблица организаций'!BE96</f>
        <v>98.4</v>
      </c>
      <c r="AT96" s="51" t="str">
        <f t="shared" si="85"/>
        <v>44-47</v>
      </c>
      <c r="AU96" s="51">
        <f t="shared" si="67"/>
        <v>44</v>
      </c>
      <c r="AV96" s="51">
        <f t="shared" si="68"/>
        <v>4</v>
      </c>
      <c r="AW96" s="54">
        <f t="shared" si="86"/>
        <v>0</v>
      </c>
      <c r="AX96" s="51">
        <f t="shared" si="87"/>
        <v>93</v>
      </c>
      <c r="AY96" s="51" t="str">
        <f t="shared" si="88"/>
        <v>МКУДО «СШ ИМ. И.ТУМГОЕВА»</v>
      </c>
      <c r="AZ96" s="51">
        <f>'Рейтинговая таблица организаций'!BF96</f>
        <v>96.559999999999988</v>
      </c>
      <c r="BA96" s="51" t="str">
        <f t="shared" si="71"/>
        <v>34-35</v>
      </c>
      <c r="BB96" s="51">
        <f t="shared" si="69"/>
        <v>34</v>
      </c>
      <c r="BC96" s="51">
        <f t="shared" si="70"/>
        <v>2</v>
      </c>
    </row>
    <row r="97" spans="1:55" x14ac:dyDescent="0.25">
      <c r="A97" s="51">
        <f>'бланки '!D99</f>
        <v>94</v>
      </c>
      <c r="B97" s="52" t="str">
        <f>'Рейтинговая таблица организаций'!B97</f>
        <v>МКУ ДО СПОРТИВНАЯ ШКОЛА «ЧЕМПИОН С.П. ЯНДАРЕ» АДМИНИСТРАЦИИ НАЗРАНОВСКОГО МУНИЦИПАЛЬНОГО РАЙОНА</v>
      </c>
      <c r="C97" s="52">
        <f>'бланки '!A99</f>
        <v>0</v>
      </c>
      <c r="D97" s="51">
        <f>'Рейтинговая таблица организаций'!C97</f>
        <v>250</v>
      </c>
      <c r="E97" s="51">
        <f t="shared" si="72"/>
        <v>94</v>
      </c>
      <c r="F97" s="51" t="str">
        <f t="shared" si="73"/>
        <v>МКУ ДО СПОРТИВНАЯ ШКОЛА «ЧЕМПИОН С.П. ЯНДАРЕ» АДМИНИСТРАЦИИ НАЗРАНОВСКОГО МУНИЦИПАЛЬНОГО РАЙОНА</v>
      </c>
      <c r="G97" s="51">
        <f>'Рейтинговая таблица организаций'!Q97</f>
        <v>100</v>
      </c>
      <c r="H97" s="51">
        <f>'Рейтинговая таблица организаций'!R97</f>
        <v>100</v>
      </c>
      <c r="I97" s="51">
        <f>'Рейтинговая таблица организаций'!S97</f>
        <v>93</v>
      </c>
      <c r="J97" s="51">
        <f>'Рейтинговая таблица организаций'!T97</f>
        <v>97.2</v>
      </c>
      <c r="K97" s="51" t="str">
        <f t="shared" si="74"/>
        <v>97-99</v>
      </c>
      <c r="L97" s="51">
        <f t="shared" si="59"/>
        <v>97</v>
      </c>
      <c r="M97" s="51">
        <f t="shared" si="60"/>
        <v>3</v>
      </c>
      <c r="N97" s="51">
        <f t="shared" si="75"/>
        <v>94</v>
      </c>
      <c r="O97" s="51" t="str">
        <f t="shared" si="76"/>
        <v>МКУ ДО СПОРТИВНАЯ ШКОЛА «ЧЕМПИОН С.П. ЯНДАРЕ» АДМИНИСТРАЦИИ НАЗРАНОВСКОГО МУНИЦИПАЛЬНОГО РАЙОНА</v>
      </c>
      <c r="P97" s="51">
        <f>'Рейтинговая таблица организаций'!Z97</f>
        <v>100</v>
      </c>
      <c r="Q97" s="51">
        <f>'Рейтинговая таблица организаций'!AB97</f>
        <v>93</v>
      </c>
      <c r="R97" s="51">
        <f>'Рейтинговая таблица организаций'!AC97</f>
        <v>96.5</v>
      </c>
      <c r="S97" s="51" t="str">
        <f t="shared" si="77"/>
        <v>77-81</v>
      </c>
      <c r="T97" s="51">
        <f t="shared" si="61"/>
        <v>77</v>
      </c>
      <c r="U97" s="51">
        <f t="shared" si="62"/>
        <v>5</v>
      </c>
      <c r="V97" s="51">
        <f t="shared" si="78"/>
        <v>94</v>
      </c>
      <c r="W97" s="51" t="str">
        <f t="shared" si="79"/>
        <v>МКУ ДО СПОРТИВНАЯ ШКОЛА «ЧЕМПИОН С.П. ЯНДАРЕ» АДМИНИСТРАЦИИ НАЗРАНОВСКОГО МУНИЦИПАЛЬНОГО РАЙОНА</v>
      </c>
      <c r="X97" s="51">
        <f>'Рейтинговая таблица организаций'!AH97</f>
        <v>80</v>
      </c>
      <c r="Y97" s="51">
        <f>'Рейтинговая таблица организаций'!AI97</f>
        <v>100</v>
      </c>
      <c r="Z97" s="53">
        <f>'Рейтинговая таблица организаций'!AJ97</f>
        <v>90</v>
      </c>
      <c r="AA97" s="51">
        <f>'Рейтинговая таблица организаций'!AK97</f>
        <v>91</v>
      </c>
      <c r="AB97" s="51" t="str">
        <f t="shared" si="80"/>
        <v>27-29</v>
      </c>
      <c r="AC97" s="51">
        <f t="shared" si="63"/>
        <v>27</v>
      </c>
      <c r="AD97" s="51">
        <f t="shared" si="64"/>
        <v>3</v>
      </c>
      <c r="AE97" s="51">
        <f t="shared" si="81"/>
        <v>94</v>
      </c>
      <c r="AF97" s="51" t="str">
        <f t="shared" si="82"/>
        <v>МКУ ДО СПОРТИВНАЯ ШКОЛА «ЧЕМПИОН С.П. ЯНДАРЕ» АДМИНИСТРАЦИИ НАЗРАНОВСКОГО МУНИЦИПАЛЬНОГО РАЙОНА</v>
      </c>
      <c r="AG97" s="51">
        <f>'Рейтинговая таблица организаций'!AR97</f>
        <v>96</v>
      </c>
      <c r="AH97" s="51">
        <f>'Рейтинговая таблица организаций'!AS97</f>
        <v>95</v>
      </c>
      <c r="AI97" s="51">
        <f>'Рейтинговая таблица организаций'!AT97</f>
        <v>96</v>
      </c>
      <c r="AJ97" s="51">
        <f>'Рейтинговая таблица организаций'!AU97</f>
        <v>95.6</v>
      </c>
      <c r="AK97" s="51" t="str">
        <f t="shared" si="83"/>
        <v>89-90</v>
      </c>
      <c r="AL97" s="51">
        <f t="shared" si="65"/>
        <v>89</v>
      </c>
      <c r="AM97" s="51">
        <f t="shared" si="66"/>
        <v>2</v>
      </c>
      <c r="AN97" s="51">
        <f>'бланки '!D99</f>
        <v>94</v>
      </c>
      <c r="AO97" s="51" t="str">
        <f t="shared" si="84"/>
        <v>МКУ ДО СПОРТИВНАЯ ШКОЛА «ЧЕМПИОН С.П. ЯНДАРЕ» АДМИНИСТРАЦИИ НАЗРАНОВСКОГО МУНИЦИПАЛЬНОГО РАЙОНА</v>
      </c>
      <c r="AP97" s="51">
        <f>'Рейтинговая таблица организаций'!BB97</f>
        <v>98</v>
      </c>
      <c r="AQ97" s="51">
        <f>'Рейтинговая таблица организаций'!BC97</f>
        <v>96</v>
      </c>
      <c r="AR97" s="51">
        <f>'Рейтинговая таблица организаций'!BD97</f>
        <v>97</v>
      </c>
      <c r="AS97" s="51">
        <f>'Рейтинговая таблица организаций'!BE97</f>
        <v>97.1</v>
      </c>
      <c r="AT97" s="51" t="str">
        <f t="shared" si="85"/>
        <v>66-68</v>
      </c>
      <c r="AU97" s="51">
        <f t="shared" si="67"/>
        <v>66</v>
      </c>
      <c r="AV97" s="51">
        <f t="shared" si="68"/>
        <v>3</v>
      </c>
      <c r="AW97" s="54">
        <f t="shared" si="86"/>
        <v>0</v>
      </c>
      <c r="AX97" s="51">
        <f t="shared" si="87"/>
        <v>94</v>
      </c>
      <c r="AY97" s="51" t="str">
        <f t="shared" si="88"/>
        <v>МКУ ДО СПОРТИВНАЯ ШКОЛА «ЧЕМПИОН С.П. ЯНДАРЕ» АДМИНИСТРАЦИИ НАЗРАНОВСКОГО МУНИЦИПАЛЬНОГО РАЙОНА</v>
      </c>
      <c r="AZ97" s="51">
        <f>'Рейтинговая таблица организаций'!BF97</f>
        <v>95.47999999999999</v>
      </c>
      <c r="BA97" s="51" t="str">
        <f t="shared" si="71"/>
        <v>52</v>
      </c>
      <c r="BB97" s="51">
        <f t="shared" si="69"/>
        <v>52</v>
      </c>
      <c r="BC97" s="51">
        <f t="shared" si="70"/>
        <v>1</v>
      </c>
    </row>
    <row r="98" spans="1:55" x14ac:dyDescent="0.25">
      <c r="A98" s="51">
        <f>'бланки '!D100</f>
        <v>95</v>
      </c>
      <c r="B98" s="52" t="str">
        <f>'Рейтинговая таблица организаций'!B98</f>
        <v>МКУ ДО ДЕТСКО-ЮНОШЕСКАЯ СПОРТИВНАЯ ШКОЛА «ИМЕНИ АЛБОГАЧИЕВОЙ ЛЕЙЛЫ СУЛТАНОВНЫ» С.П.АЛИ-ЮРТ</v>
      </c>
      <c r="C98" s="52">
        <f>'бланки '!A100</f>
        <v>0</v>
      </c>
      <c r="D98" s="51">
        <f>'Рейтинговая таблица организаций'!C98</f>
        <v>256</v>
      </c>
      <c r="E98" s="51">
        <f t="shared" si="72"/>
        <v>95</v>
      </c>
      <c r="F98" s="51" t="str">
        <f t="shared" si="73"/>
        <v>МКУ ДО ДЕТСКО-ЮНОШЕСКАЯ СПОРТИВНАЯ ШКОЛА «ИМЕНИ АЛБОГАЧИЕВОЙ ЛЕЙЛЫ СУЛТАНОВНЫ» С.П.АЛИ-ЮРТ</v>
      </c>
      <c r="G98" s="51">
        <f>'Рейтинговая таблица организаций'!Q98</f>
        <v>100</v>
      </c>
      <c r="H98" s="51">
        <f>'Рейтинговая таблица организаций'!R98</f>
        <v>100</v>
      </c>
      <c r="I98" s="51">
        <f>'Рейтинговая таблица организаций'!S98</f>
        <v>98</v>
      </c>
      <c r="J98" s="51">
        <f>'Рейтинговая таблица организаций'!T98</f>
        <v>99.2</v>
      </c>
      <c r="K98" s="51" t="str">
        <f t="shared" si="74"/>
        <v>35-62</v>
      </c>
      <c r="L98" s="51">
        <f t="shared" si="59"/>
        <v>35</v>
      </c>
      <c r="M98" s="51">
        <f t="shared" si="60"/>
        <v>28</v>
      </c>
      <c r="N98" s="51">
        <f t="shared" si="75"/>
        <v>95</v>
      </c>
      <c r="O98" s="51" t="str">
        <f t="shared" si="76"/>
        <v>МКУ ДО ДЕТСКО-ЮНОШЕСКАЯ СПОРТИВНАЯ ШКОЛА «ИМЕНИ АЛБОГАЧИЕВОЙ ЛЕЙЛЫ СУЛТАНОВНЫ» С.П.АЛИ-ЮРТ</v>
      </c>
      <c r="P98" s="51">
        <f>'Рейтинговая таблица организаций'!Z98</f>
        <v>100</v>
      </c>
      <c r="Q98" s="51">
        <f>'Рейтинговая таблица организаций'!AB98</f>
        <v>97</v>
      </c>
      <c r="R98" s="51">
        <f>'Рейтинговая таблица организаций'!AC98</f>
        <v>98.5</v>
      </c>
      <c r="S98" s="51" t="str">
        <f t="shared" si="77"/>
        <v>49-56</v>
      </c>
      <c r="T98" s="51">
        <f t="shared" si="61"/>
        <v>49</v>
      </c>
      <c r="U98" s="51">
        <f t="shared" si="62"/>
        <v>8</v>
      </c>
      <c r="V98" s="51">
        <f t="shared" si="78"/>
        <v>95</v>
      </c>
      <c r="W98" s="51" t="str">
        <f t="shared" si="79"/>
        <v>МКУ ДО ДЕТСКО-ЮНОШЕСКАЯ СПОРТИВНАЯ ШКОЛА «ИМЕНИ АЛБОГАЧИЕВОЙ ЛЕЙЛЫ СУЛТАНОВНЫ» С.П.АЛИ-ЮРТ</v>
      </c>
      <c r="X98" s="51">
        <f>'Рейтинговая таблица организаций'!AH98</f>
        <v>80</v>
      </c>
      <c r="Y98" s="51">
        <f>'Рейтинговая таблица организаций'!AI98</f>
        <v>100</v>
      </c>
      <c r="Z98" s="53">
        <f>'Рейтинговая таблица организаций'!AJ98</f>
        <v>100</v>
      </c>
      <c r="AA98" s="51">
        <f>'Рейтинговая таблица организаций'!AK98</f>
        <v>94</v>
      </c>
      <c r="AB98" s="51" t="str">
        <f t="shared" si="80"/>
        <v>10-16</v>
      </c>
      <c r="AC98" s="51">
        <f t="shared" si="63"/>
        <v>10</v>
      </c>
      <c r="AD98" s="51">
        <f t="shared" si="64"/>
        <v>7</v>
      </c>
      <c r="AE98" s="51">
        <f t="shared" si="81"/>
        <v>95</v>
      </c>
      <c r="AF98" s="51" t="str">
        <f t="shared" si="82"/>
        <v>МКУ ДО ДЕТСКО-ЮНОШЕСКАЯ СПОРТИВНАЯ ШКОЛА «ИМЕНИ АЛБОГАЧИЕВОЙ ЛЕЙЛЫ СУЛТАНОВНЫ» С.П.АЛИ-ЮРТ</v>
      </c>
      <c r="AG98" s="51">
        <f>'Рейтинговая таблица организаций'!AR98</f>
        <v>98</v>
      </c>
      <c r="AH98" s="51">
        <f>'Рейтинговая таблица организаций'!AS98</f>
        <v>99</v>
      </c>
      <c r="AI98" s="51">
        <f>'Рейтинговая таблица организаций'!AT98</f>
        <v>99</v>
      </c>
      <c r="AJ98" s="51">
        <f>'Рейтинговая таблица организаций'!AU98</f>
        <v>98.6</v>
      </c>
      <c r="AK98" s="51" t="str">
        <f t="shared" si="83"/>
        <v>51-53</v>
      </c>
      <c r="AL98" s="51">
        <f t="shared" si="65"/>
        <v>51</v>
      </c>
      <c r="AM98" s="51">
        <f t="shared" si="66"/>
        <v>3</v>
      </c>
      <c r="AN98" s="51">
        <f>'бланки '!D100</f>
        <v>95</v>
      </c>
      <c r="AO98" s="51" t="str">
        <f t="shared" si="84"/>
        <v>МКУ ДО ДЕТСКО-ЮНОШЕСКАЯ СПОРТИВНАЯ ШКОЛА «ИМЕНИ АЛБОГАЧИЕВОЙ ЛЕЙЛЫ СУЛТАНОВНЫ» С.П.АЛИ-ЮРТ</v>
      </c>
      <c r="AP98" s="51">
        <f>'Рейтинговая таблица организаций'!BB98</f>
        <v>99</v>
      </c>
      <c r="AQ98" s="51">
        <f>'Рейтинговая таблица организаций'!BC98</f>
        <v>98</v>
      </c>
      <c r="AR98" s="51">
        <f>'Рейтинговая таблица организаций'!BD98</f>
        <v>98</v>
      </c>
      <c r="AS98" s="51">
        <f>'Рейтинговая таблица организаций'!BE98</f>
        <v>98.3</v>
      </c>
      <c r="AT98" s="51" t="str">
        <f t="shared" si="85"/>
        <v>48-49</v>
      </c>
      <c r="AU98" s="51">
        <f t="shared" si="67"/>
        <v>48</v>
      </c>
      <c r="AV98" s="51">
        <f t="shared" si="68"/>
        <v>2</v>
      </c>
      <c r="AW98" s="54">
        <f t="shared" si="86"/>
        <v>0</v>
      </c>
      <c r="AX98" s="51">
        <f t="shared" si="87"/>
        <v>95</v>
      </c>
      <c r="AY98" s="51" t="str">
        <f t="shared" si="88"/>
        <v>МКУ ДО ДЕТСКО-ЮНОШЕСКАЯ СПОРТИВНАЯ ШКОЛА «ИМЕНИ АЛБОГАЧИЕВОЙ ЛЕЙЛЫ СУЛТАНОВНЫ» С.П.АЛИ-ЮРТ</v>
      </c>
      <c r="AZ98" s="51">
        <f>'Рейтинговая таблица организаций'!BF98</f>
        <v>97.72</v>
      </c>
      <c r="BA98" s="51" t="str">
        <f t="shared" si="71"/>
        <v>13-15</v>
      </c>
      <c r="BB98" s="51">
        <f t="shared" si="69"/>
        <v>13</v>
      </c>
      <c r="BC98" s="51">
        <f t="shared" si="70"/>
        <v>3</v>
      </c>
    </row>
    <row r="99" spans="1:55" x14ac:dyDescent="0.25">
      <c r="A99" s="51">
        <f>'бланки '!D101</f>
        <v>96</v>
      </c>
      <c r="B99" s="52" t="str">
        <f>'Рейтинговая таблица организаций'!B99</f>
        <v>МКУ ДО»ДЕТСКО-ЮНОШЕСКАЯ СПОРТИВНАЯ ШКОЛА СУНЖЕНСКОГО МУНИЦИПАЛЬНОГО РАЙОНА»</v>
      </c>
      <c r="C99" s="52">
        <f>'бланки '!A101</f>
        <v>0</v>
      </c>
      <c r="D99" s="51">
        <f>'Рейтинговая таблица организаций'!C99</f>
        <v>341</v>
      </c>
      <c r="E99" s="51">
        <f t="shared" si="72"/>
        <v>96</v>
      </c>
      <c r="F99" s="51" t="str">
        <f t="shared" si="73"/>
        <v>МКУ ДО»ДЕТСКО-ЮНОШЕСКАЯ СПОРТИВНАЯ ШКОЛА СУНЖЕНСКОГО МУНИЦИПАЛЬНОГО РАЙОНА»</v>
      </c>
      <c r="G99" s="51">
        <f>'Рейтинговая таблица организаций'!Q99</f>
        <v>100</v>
      </c>
      <c r="H99" s="51">
        <f>'Рейтинговая таблица организаций'!R99</f>
        <v>100</v>
      </c>
      <c r="I99" s="51">
        <f>'Рейтинговая таблица организаций'!S99</f>
        <v>97</v>
      </c>
      <c r="J99" s="51">
        <f>'Рейтинговая таблица организаций'!T99</f>
        <v>98.8</v>
      </c>
      <c r="K99" s="51" t="str">
        <f t="shared" si="74"/>
        <v>63-70</v>
      </c>
      <c r="L99" s="51">
        <f t="shared" si="59"/>
        <v>63</v>
      </c>
      <c r="M99" s="51">
        <f t="shared" si="60"/>
        <v>8</v>
      </c>
      <c r="N99" s="51">
        <f t="shared" si="75"/>
        <v>96</v>
      </c>
      <c r="O99" s="51" t="str">
        <f t="shared" si="76"/>
        <v>МКУ ДО»ДЕТСКО-ЮНОШЕСКАЯ СПОРТИВНАЯ ШКОЛА СУНЖЕНСКОГО МУНИЦИПАЛЬНОГО РАЙОНА»</v>
      </c>
      <c r="P99" s="51">
        <f>'Рейтинговая таблица организаций'!Z99</f>
        <v>100</v>
      </c>
      <c r="Q99" s="51">
        <f>'Рейтинговая таблица организаций'!AB99</f>
        <v>94</v>
      </c>
      <c r="R99" s="51">
        <f>'Рейтинговая таблица организаций'!AC99</f>
        <v>97</v>
      </c>
      <c r="S99" s="51" t="str">
        <f t="shared" si="77"/>
        <v>71-76</v>
      </c>
      <c r="T99" s="51">
        <f t="shared" si="61"/>
        <v>71</v>
      </c>
      <c r="U99" s="51">
        <f t="shared" si="62"/>
        <v>6</v>
      </c>
      <c r="V99" s="51">
        <f t="shared" si="78"/>
        <v>96</v>
      </c>
      <c r="W99" s="51" t="str">
        <f t="shared" si="79"/>
        <v>МКУ ДО»ДЕТСКО-ЮНОШЕСКАЯ СПОРТИВНАЯ ШКОЛА СУНЖЕНСКОГО МУНИЦИПАЛЬНОГО РАЙОНА»</v>
      </c>
      <c r="X99" s="51">
        <f>'Рейтинговая таблица организаций'!AH99</f>
        <v>80</v>
      </c>
      <c r="Y99" s="51">
        <f>'Рейтинговая таблица организаций'!AI99</f>
        <v>100</v>
      </c>
      <c r="Z99" s="53">
        <f>'Рейтинговая таблица организаций'!AJ99</f>
        <v>100</v>
      </c>
      <c r="AA99" s="51">
        <f>'Рейтинговая таблица организаций'!AK99</f>
        <v>94</v>
      </c>
      <c r="AB99" s="51" t="str">
        <f t="shared" si="80"/>
        <v>10-16</v>
      </c>
      <c r="AC99" s="51">
        <f t="shared" si="63"/>
        <v>10</v>
      </c>
      <c r="AD99" s="51">
        <f t="shared" si="64"/>
        <v>7</v>
      </c>
      <c r="AE99" s="51">
        <f t="shared" si="81"/>
        <v>96</v>
      </c>
      <c r="AF99" s="51" t="str">
        <f t="shared" si="82"/>
        <v>МКУ ДО»ДЕТСКО-ЮНОШЕСКАЯ СПОРТИВНАЯ ШКОЛА СУНЖЕНСКОГО МУНИЦИПАЛЬНОГО РАЙОНА»</v>
      </c>
      <c r="AG99" s="51">
        <f>'Рейтинговая таблица организаций'!AR99</f>
        <v>99</v>
      </c>
      <c r="AH99" s="51">
        <f>'Рейтинговая таблица организаций'!AS99</f>
        <v>97</v>
      </c>
      <c r="AI99" s="51">
        <f>'Рейтинговая таблица организаций'!AT99</f>
        <v>99</v>
      </c>
      <c r="AJ99" s="51">
        <f>'Рейтинговая таблица организаций'!AU99</f>
        <v>98.2</v>
      </c>
      <c r="AK99" s="51" t="str">
        <f t="shared" si="83"/>
        <v>60-68</v>
      </c>
      <c r="AL99" s="51">
        <f t="shared" si="65"/>
        <v>60</v>
      </c>
      <c r="AM99" s="51">
        <f t="shared" si="66"/>
        <v>9</v>
      </c>
      <c r="AN99" s="51">
        <f>'бланки '!D101</f>
        <v>96</v>
      </c>
      <c r="AO99" s="51" t="str">
        <f t="shared" si="84"/>
        <v>МКУ ДО»ДЕТСКО-ЮНОШЕСКАЯ СПОРТИВНАЯ ШКОЛА СУНЖЕНСКОГО МУНИЦИПАЛЬНОГО РАЙОНА»</v>
      </c>
      <c r="AP99" s="51">
        <f>'Рейтинговая таблица организаций'!BB99</f>
        <v>99</v>
      </c>
      <c r="AQ99" s="51">
        <f>'Рейтинговая таблица организаций'!BC99</f>
        <v>94</v>
      </c>
      <c r="AR99" s="51">
        <f>'Рейтинговая таблица организаций'!BD99</f>
        <v>97</v>
      </c>
      <c r="AS99" s="51">
        <f>'Рейтинговая таблица организаций'!BE99</f>
        <v>97</v>
      </c>
      <c r="AT99" s="51" t="str">
        <f t="shared" si="85"/>
        <v>69-70</v>
      </c>
      <c r="AU99" s="51">
        <f t="shared" si="67"/>
        <v>69</v>
      </c>
      <c r="AV99" s="51">
        <f t="shared" si="68"/>
        <v>2</v>
      </c>
      <c r="AW99" s="54">
        <f t="shared" si="86"/>
        <v>0</v>
      </c>
      <c r="AX99" s="51">
        <f t="shared" si="87"/>
        <v>96</v>
      </c>
      <c r="AY99" s="51" t="str">
        <f t="shared" si="88"/>
        <v>МКУ ДО»ДЕТСКО-ЮНОШЕСКАЯ СПОРТИВНАЯ ШКОЛА СУНЖЕНСКОГО МУНИЦИПАЛЬНОГО РАЙОНА»</v>
      </c>
      <c r="AZ99" s="51">
        <f>'Рейтинговая таблица организаций'!BF99</f>
        <v>97</v>
      </c>
      <c r="BA99" s="51" t="str">
        <f t="shared" si="71"/>
        <v>21-22</v>
      </c>
      <c r="BB99" s="51">
        <f t="shared" si="69"/>
        <v>21</v>
      </c>
      <c r="BC99" s="51">
        <f t="shared" si="70"/>
        <v>2</v>
      </c>
    </row>
    <row r="100" spans="1:55" x14ac:dyDescent="0.25">
      <c r="A100" s="51">
        <f>'бланки '!D102</f>
        <v>97</v>
      </c>
      <c r="B100" s="52" t="str">
        <f>'Рейтинговая таблица организаций'!B100</f>
        <v>МКУ ДО «детско-юношеская спортивная школа» Джейрахского муниципального района</v>
      </c>
      <c r="C100" s="52">
        <f>'бланки '!A102</f>
        <v>0</v>
      </c>
      <c r="D100" s="51">
        <f>'Рейтинговая таблица организаций'!C100</f>
        <v>45</v>
      </c>
      <c r="E100" s="51">
        <f t="shared" si="72"/>
        <v>97</v>
      </c>
      <c r="F100" s="51" t="str">
        <f t="shared" si="73"/>
        <v>МКУ ДО «детско-юношеская спортивная школа» Джейрахского муниципального района</v>
      </c>
      <c r="G100" s="51">
        <f>'Рейтинговая таблица организаций'!Q100</f>
        <v>100</v>
      </c>
      <c r="H100" s="51">
        <f>'Рейтинговая таблица организаций'!R100</f>
        <v>100</v>
      </c>
      <c r="I100" s="51">
        <f>'Рейтинговая таблица организаций'!S100</f>
        <v>100</v>
      </c>
      <c r="J100" s="51">
        <f>'Рейтинговая таблица организаций'!T100</f>
        <v>100</v>
      </c>
      <c r="K100" s="51" t="str">
        <f t="shared" si="74"/>
        <v>1-10</v>
      </c>
      <c r="L100" s="51">
        <f t="shared" si="59"/>
        <v>1</v>
      </c>
      <c r="M100" s="51">
        <f>COUNTIF(L$4:L$103,L100)</f>
        <v>10</v>
      </c>
      <c r="N100" s="51">
        <f t="shared" si="75"/>
        <v>97</v>
      </c>
      <c r="O100" s="51" t="str">
        <f t="shared" si="76"/>
        <v>МКУ ДО «детско-юношеская спортивная школа» Джейрахского муниципального района</v>
      </c>
      <c r="P100" s="51">
        <f>'Рейтинговая таблица организаций'!Z100</f>
        <v>100</v>
      </c>
      <c r="Q100" s="51">
        <f>'Рейтинговая таблица организаций'!AB100</f>
        <v>96</v>
      </c>
      <c r="R100" s="51">
        <f>'Рейтинговая таблица организаций'!AC100</f>
        <v>98</v>
      </c>
      <c r="S100" s="51" t="str">
        <f t="shared" si="77"/>
        <v>57-62</v>
      </c>
      <c r="T100" s="51">
        <f t="shared" si="61"/>
        <v>57</v>
      </c>
      <c r="U100" s="51">
        <f>COUNTIF(T$4:T$103,T100)</f>
        <v>6</v>
      </c>
      <c r="V100" s="51">
        <f t="shared" si="78"/>
        <v>97</v>
      </c>
      <c r="W100" s="51" t="str">
        <f t="shared" si="79"/>
        <v>МКУ ДО «детско-юношеская спортивная школа» Джейрахского муниципального района</v>
      </c>
      <c r="X100" s="51">
        <f>'Рейтинговая таблица организаций'!AH100</f>
        <v>60</v>
      </c>
      <c r="Y100" s="51">
        <f>'Рейтинговая таблица организаций'!AI100</f>
        <v>100</v>
      </c>
      <c r="Z100" s="53">
        <f>'Рейтинговая таблица организаций'!AJ100</f>
        <v>100</v>
      </c>
      <c r="AA100" s="51">
        <f>'Рейтинговая таблица организаций'!AK100</f>
        <v>88</v>
      </c>
      <c r="AB100" s="51" t="str">
        <f t="shared" si="80"/>
        <v>31-39</v>
      </c>
      <c r="AC100" s="51">
        <f t="shared" si="63"/>
        <v>31</v>
      </c>
      <c r="AD100" s="51">
        <f>COUNTIF(AC$4:AC$103,AC100)</f>
        <v>9</v>
      </c>
      <c r="AE100" s="51">
        <f t="shared" si="81"/>
        <v>97</v>
      </c>
      <c r="AF100" s="51" t="str">
        <f t="shared" si="82"/>
        <v>МКУ ДО «детско-юношеская спортивная школа» Джейрахского муниципального района</v>
      </c>
      <c r="AG100" s="51">
        <f>'Рейтинговая таблица организаций'!AR100</f>
        <v>100</v>
      </c>
      <c r="AH100" s="51">
        <f>'Рейтинговая таблица организаций'!AS100</f>
        <v>96</v>
      </c>
      <c r="AI100" s="51">
        <f>'Рейтинговая таблица организаций'!AT100</f>
        <v>97</v>
      </c>
      <c r="AJ100" s="51">
        <f>'Рейтинговая таблица организаций'!AU100</f>
        <v>97.8</v>
      </c>
      <c r="AK100" s="51" t="str">
        <f t="shared" si="83"/>
        <v>72</v>
      </c>
      <c r="AL100" s="51">
        <f t="shared" si="65"/>
        <v>72</v>
      </c>
      <c r="AM100" s="51">
        <f>COUNTIF(AL$4:AL$103,AL100)</f>
        <v>1</v>
      </c>
      <c r="AN100" s="51">
        <f>'бланки '!D102</f>
        <v>97</v>
      </c>
      <c r="AO100" s="51" t="str">
        <f t="shared" si="84"/>
        <v>МКУ ДО «детско-юношеская спортивная школа» Джейрахского муниципального района</v>
      </c>
      <c r="AP100" s="51">
        <f>'Рейтинговая таблица организаций'!BB100</f>
        <v>100</v>
      </c>
      <c r="AQ100" s="51">
        <f>'Рейтинговая таблица организаций'!BC100</f>
        <v>98</v>
      </c>
      <c r="AR100" s="51">
        <f>'Рейтинговая таблица организаций'!BD100</f>
        <v>100</v>
      </c>
      <c r="AS100" s="51">
        <f>'Рейтинговая таблица организаций'!BE100</f>
        <v>99.6</v>
      </c>
      <c r="AT100" s="51" t="str">
        <f t="shared" si="85"/>
        <v>18-19</v>
      </c>
      <c r="AU100" s="51">
        <f t="shared" si="67"/>
        <v>18</v>
      </c>
      <c r="AV100" s="51">
        <f>COUNTIF(AU$4:AU$103,AU100)</f>
        <v>2</v>
      </c>
      <c r="AW100" s="54">
        <f t="shared" si="86"/>
        <v>0</v>
      </c>
      <c r="AX100" s="51">
        <f t="shared" si="87"/>
        <v>97</v>
      </c>
      <c r="AY100" s="51" t="str">
        <f t="shared" si="88"/>
        <v>МКУ ДО «детско-юношеская спортивная школа» Джейрахского муниципального района</v>
      </c>
      <c r="AZ100" s="51">
        <f>'Рейтинговая таблица организаций'!BF100</f>
        <v>96.679999999999993</v>
      </c>
      <c r="BA100" s="51" t="str">
        <f t="shared" si="71"/>
        <v>30</v>
      </c>
      <c r="BB100" s="51">
        <f t="shared" si="69"/>
        <v>30</v>
      </c>
      <c r="BC100" s="51">
        <f t="shared" si="70"/>
        <v>1</v>
      </c>
    </row>
    <row r="101" spans="1:55" x14ac:dyDescent="0.25">
      <c r="A101" s="51">
        <f>'бланки '!D103</f>
        <v>98</v>
      </c>
      <c r="B101" s="52" t="str">
        <f>'Рейтинговая таблица организаций'!B101</f>
        <v>МКУ ДО «СШ по шахматам Сунженского муниципального района»</v>
      </c>
      <c r="C101" s="52">
        <f>'бланки '!A103</f>
        <v>0</v>
      </c>
      <c r="D101" s="51">
        <f>'Рейтинговая таблица организаций'!C101</f>
        <v>277</v>
      </c>
      <c r="E101" s="51">
        <f t="shared" si="72"/>
        <v>98</v>
      </c>
      <c r="F101" s="51" t="str">
        <f t="shared" si="73"/>
        <v>МКУ ДО «СШ по шахматам Сунженского муниципального района»</v>
      </c>
      <c r="G101" s="51">
        <f>'Рейтинговая таблица организаций'!Q101</f>
        <v>100</v>
      </c>
      <c r="H101" s="51">
        <f>'Рейтинговая таблица организаций'!R101</f>
        <v>100</v>
      </c>
      <c r="I101" s="51">
        <f>'Рейтинговая таблица организаций'!S101</f>
        <v>99</v>
      </c>
      <c r="J101" s="51">
        <f>'Рейтинговая таблица организаций'!T101</f>
        <v>99.6</v>
      </c>
      <c r="K101" s="51" t="str">
        <f t="shared" si="74"/>
        <v>11-34</v>
      </c>
      <c r="L101" s="51">
        <f t="shared" si="59"/>
        <v>11</v>
      </c>
      <c r="M101" s="51">
        <f>COUNTIF(L$4:L$103,L101)</f>
        <v>24</v>
      </c>
      <c r="N101" s="51">
        <f t="shared" si="75"/>
        <v>98</v>
      </c>
      <c r="O101" s="51" t="str">
        <f t="shared" si="76"/>
        <v>МКУ ДО «СШ по шахматам Сунженского муниципального района»</v>
      </c>
      <c r="P101" s="51">
        <f>'Рейтинговая таблица организаций'!Z101</f>
        <v>100</v>
      </c>
      <c r="Q101" s="51">
        <f>'Рейтинговая таблица организаций'!AB101</f>
        <v>100</v>
      </c>
      <c r="R101" s="51">
        <f>'Рейтинговая таблица организаций'!AC101</f>
        <v>100</v>
      </c>
      <c r="S101" s="51" t="str">
        <f t="shared" si="77"/>
        <v>1-19</v>
      </c>
      <c r="T101" s="51">
        <f t="shared" si="61"/>
        <v>1</v>
      </c>
      <c r="U101" s="51">
        <f>COUNTIF(T$4:T$103,T101)</f>
        <v>19</v>
      </c>
      <c r="V101" s="51">
        <f t="shared" si="78"/>
        <v>98</v>
      </c>
      <c r="W101" s="51" t="str">
        <f t="shared" si="79"/>
        <v>МКУ ДО «СШ по шахматам Сунженского муниципального района»</v>
      </c>
      <c r="X101" s="51">
        <f>'Рейтинговая таблица организаций'!AH101</f>
        <v>20</v>
      </c>
      <c r="Y101" s="51">
        <f>'Рейтинговая таблица организаций'!AI101</f>
        <v>100</v>
      </c>
      <c r="Z101" s="53">
        <f>'Рейтинговая таблица организаций'!AJ101</f>
        <v>100</v>
      </c>
      <c r="AA101" s="51">
        <f>'Рейтинговая таблица организаций'!AK101</f>
        <v>76</v>
      </c>
      <c r="AB101" s="51" t="str">
        <f t="shared" si="80"/>
        <v>70-72</v>
      </c>
      <c r="AC101" s="51">
        <f t="shared" si="63"/>
        <v>70</v>
      </c>
      <c r="AD101" s="51">
        <f>COUNTIF(AC$4:AC$103,AC101)</f>
        <v>3</v>
      </c>
      <c r="AE101" s="51">
        <f t="shared" si="81"/>
        <v>98</v>
      </c>
      <c r="AF101" s="51" t="str">
        <f t="shared" si="82"/>
        <v>МКУ ДО «СШ по шахматам Сунженского муниципального района»</v>
      </c>
      <c r="AG101" s="51">
        <f>'Рейтинговая таблица организаций'!AR101</f>
        <v>100</v>
      </c>
      <c r="AH101" s="51">
        <f>'Рейтинговая таблица организаций'!AS101</f>
        <v>100</v>
      </c>
      <c r="AI101" s="51">
        <f>'Рейтинговая таблица организаций'!AT101</f>
        <v>100</v>
      </c>
      <c r="AJ101" s="51">
        <f>'Рейтинговая таблица организаций'!AU101</f>
        <v>100</v>
      </c>
      <c r="AK101" s="51" t="str">
        <f t="shared" si="83"/>
        <v>1-13</v>
      </c>
      <c r="AL101" s="51">
        <f t="shared" si="65"/>
        <v>1</v>
      </c>
      <c r="AM101" s="51">
        <f>COUNTIF(AL$4:AL$103,AL101)</f>
        <v>13</v>
      </c>
      <c r="AN101" s="51">
        <f>'бланки '!D103</f>
        <v>98</v>
      </c>
      <c r="AO101" s="51" t="str">
        <f t="shared" si="84"/>
        <v>МКУ ДО «СШ по шахматам Сунженского муниципального района»</v>
      </c>
      <c r="AP101" s="51">
        <f>'Рейтинговая таблица организаций'!BB101</f>
        <v>100</v>
      </c>
      <c r="AQ101" s="51">
        <f>'Рейтинговая таблица организаций'!BC101</f>
        <v>100</v>
      </c>
      <c r="AR101" s="51">
        <f>'Рейтинговая таблица организаций'!BD101</f>
        <v>100</v>
      </c>
      <c r="AS101" s="51">
        <f>'Рейтинговая таблица организаций'!BE101</f>
        <v>100</v>
      </c>
      <c r="AT101" s="51" t="str">
        <f t="shared" si="85"/>
        <v>1-10</v>
      </c>
      <c r="AU101" s="51">
        <f t="shared" si="67"/>
        <v>1</v>
      </c>
      <c r="AV101" s="51">
        <f>COUNTIF(AU$4:AU$103,AU101)</f>
        <v>10</v>
      </c>
      <c r="AW101" s="54">
        <f t="shared" si="86"/>
        <v>0</v>
      </c>
      <c r="AX101" s="51">
        <f t="shared" si="87"/>
        <v>98</v>
      </c>
      <c r="AY101" s="51" t="str">
        <f t="shared" si="88"/>
        <v>МКУ ДО «СШ по шахматам Сунженского муниципального района»</v>
      </c>
      <c r="AZ101" s="51">
        <f>'Рейтинговая таблица организаций'!BF101</f>
        <v>95.12</v>
      </c>
      <c r="BA101" s="51" t="str">
        <f t="shared" si="71"/>
        <v>54-55</v>
      </c>
      <c r="BB101" s="51">
        <f t="shared" si="69"/>
        <v>54</v>
      </c>
      <c r="BC101" s="51">
        <f t="shared" si="70"/>
        <v>2</v>
      </c>
    </row>
    <row r="102" spans="1:55" x14ac:dyDescent="0.25">
      <c r="A102" s="51">
        <f>'бланки '!D104</f>
        <v>99</v>
      </c>
      <c r="B102" s="52" t="str">
        <f>'Рейтинговая таблица организаций'!B102</f>
        <v>МКУДО «СШ С.П.ПЛИЕВО»</v>
      </c>
      <c r="C102" s="52">
        <f>'бланки '!A104</f>
        <v>0</v>
      </c>
      <c r="D102" s="51">
        <f>'Рейтинговая таблица организаций'!C102</f>
        <v>295</v>
      </c>
      <c r="E102" s="51">
        <f t="shared" si="72"/>
        <v>99</v>
      </c>
      <c r="F102" s="51" t="str">
        <f t="shared" si="73"/>
        <v>МКУДО «СШ С.П.ПЛИЕВО»</v>
      </c>
      <c r="G102" s="51">
        <f>'Рейтинговая таблица организаций'!Q102</f>
        <v>100</v>
      </c>
      <c r="H102" s="51">
        <f>'Рейтинговая таблица организаций'!R102</f>
        <v>100</v>
      </c>
      <c r="I102" s="51">
        <f>'Рейтинговая таблица организаций'!S102</f>
        <v>96</v>
      </c>
      <c r="J102" s="51">
        <f>'Рейтинговая таблица организаций'!T102</f>
        <v>98.4</v>
      </c>
      <c r="K102" s="51" t="str">
        <f t="shared" si="74"/>
        <v>71-85</v>
      </c>
      <c r="L102" s="51">
        <f t="shared" si="59"/>
        <v>71</v>
      </c>
      <c r="M102" s="51">
        <f>COUNTIF(L$4:L$103,L102)</f>
        <v>15</v>
      </c>
      <c r="N102" s="51">
        <f t="shared" si="75"/>
        <v>99</v>
      </c>
      <c r="O102" s="51" t="str">
        <f t="shared" si="76"/>
        <v>МКУДО «СШ С.П.ПЛИЕВО»</v>
      </c>
      <c r="P102" s="51">
        <f>'Рейтинговая таблица организаций'!Z102</f>
        <v>100</v>
      </c>
      <c r="Q102" s="51">
        <f>'Рейтинговая таблица организаций'!AB102</f>
        <v>92</v>
      </c>
      <c r="R102" s="51">
        <f>'Рейтинговая таблица организаций'!AC102</f>
        <v>96</v>
      </c>
      <c r="S102" s="51" t="str">
        <f t="shared" si="77"/>
        <v>82-91</v>
      </c>
      <c r="T102" s="51">
        <f t="shared" si="61"/>
        <v>82</v>
      </c>
      <c r="U102" s="51">
        <f>COUNTIF(T$4:T$103,T102)</f>
        <v>10</v>
      </c>
      <c r="V102" s="51">
        <f t="shared" si="78"/>
        <v>99</v>
      </c>
      <c r="W102" s="51" t="str">
        <f t="shared" si="79"/>
        <v>МКУДО «СШ С.П.ПЛИЕВО»</v>
      </c>
      <c r="X102" s="51">
        <f>'Рейтинговая таблица организаций'!AH102</f>
        <v>40</v>
      </c>
      <c r="Y102" s="51">
        <f>'Рейтинговая таблица организаций'!AI102</f>
        <v>100</v>
      </c>
      <c r="Z102" s="53">
        <f>'Рейтинговая таблица организаций'!AJ102</f>
        <v>92</v>
      </c>
      <c r="AA102" s="51">
        <f>'Рейтинговая таблица организаций'!AK102</f>
        <v>79.599999999999994</v>
      </c>
      <c r="AB102" s="51" t="str">
        <f t="shared" si="80"/>
        <v>63-64</v>
      </c>
      <c r="AC102" s="51">
        <f t="shared" si="63"/>
        <v>63</v>
      </c>
      <c r="AD102" s="51">
        <f>COUNTIF(AC$4:AC$103,AC102)</f>
        <v>2</v>
      </c>
      <c r="AE102" s="51">
        <f t="shared" si="81"/>
        <v>99</v>
      </c>
      <c r="AF102" s="51" t="str">
        <f t="shared" si="82"/>
        <v>МКУДО «СШ С.П.ПЛИЕВО»</v>
      </c>
      <c r="AG102" s="51">
        <f>'Рейтинговая таблица организаций'!AR102</f>
        <v>96</v>
      </c>
      <c r="AH102" s="51">
        <f>'Рейтинговая таблица организаций'!AS102</f>
        <v>96</v>
      </c>
      <c r="AI102" s="51">
        <f>'Рейтинговая таблица организаций'!AT102</f>
        <v>99</v>
      </c>
      <c r="AJ102" s="51">
        <f>'Рейтинговая таблица организаций'!AU102</f>
        <v>96.6</v>
      </c>
      <c r="AK102" s="51" t="str">
        <f t="shared" si="83"/>
        <v>79-83</v>
      </c>
      <c r="AL102" s="51">
        <f t="shared" si="65"/>
        <v>79</v>
      </c>
      <c r="AM102" s="51">
        <f>COUNTIF(AL$4:AL$103,AL102)</f>
        <v>5</v>
      </c>
      <c r="AN102" s="51">
        <f>'бланки '!D104</f>
        <v>99</v>
      </c>
      <c r="AO102" s="51" t="str">
        <f t="shared" si="84"/>
        <v>МКУДО «СШ С.П.ПЛИЕВО»</v>
      </c>
      <c r="AP102" s="51">
        <f>'Рейтинговая таблица организаций'!BB102</f>
        <v>98</v>
      </c>
      <c r="AQ102" s="51">
        <f>'Рейтинговая таблица организаций'!BC102</f>
        <v>92</v>
      </c>
      <c r="AR102" s="51">
        <f>'Рейтинговая таблица организаций'!BD102</f>
        <v>98</v>
      </c>
      <c r="AS102" s="51">
        <f>'Рейтинговая таблица организаций'!BE102</f>
        <v>96.8</v>
      </c>
      <c r="AT102" s="51" t="str">
        <f t="shared" si="85"/>
        <v>75-76</v>
      </c>
      <c r="AU102" s="51">
        <f t="shared" si="67"/>
        <v>75</v>
      </c>
      <c r="AV102" s="51">
        <f>COUNTIF(AU$4:AU$103,AU102)</f>
        <v>2</v>
      </c>
      <c r="AW102" s="54">
        <f t="shared" si="86"/>
        <v>0</v>
      </c>
      <c r="AX102" s="51">
        <f t="shared" si="87"/>
        <v>99</v>
      </c>
      <c r="AY102" s="51" t="str">
        <f t="shared" si="88"/>
        <v>МКУДО «СШ С.П.ПЛИЕВО»</v>
      </c>
      <c r="AZ102" s="51">
        <f>'Рейтинговая таблица организаций'!BF102</f>
        <v>93.48</v>
      </c>
      <c r="BA102" s="51" t="str">
        <f t="shared" si="71"/>
        <v>76</v>
      </c>
      <c r="BB102" s="51">
        <f t="shared" si="69"/>
        <v>76</v>
      </c>
      <c r="BC102" s="51">
        <f t="shared" si="70"/>
        <v>1</v>
      </c>
    </row>
    <row r="103" spans="1:55" x14ac:dyDescent="0.25">
      <c r="A103" s="51">
        <f>'бланки '!D105</f>
        <v>100</v>
      </c>
      <c r="B103" s="52" t="str">
        <f>'Рейтинговая таблица организаций'!B103</f>
        <v>МКУ ДО «Спортивная Школа «Галашки»</v>
      </c>
      <c r="C103" s="52">
        <f>'бланки '!A105</f>
        <v>0</v>
      </c>
      <c r="D103" s="51">
        <f>'Рейтинговая таблица организаций'!C103</f>
        <v>173</v>
      </c>
      <c r="E103" s="51">
        <f t="shared" si="72"/>
        <v>100</v>
      </c>
      <c r="F103" s="51" t="str">
        <f t="shared" si="73"/>
        <v>МКУ ДО «Спортивная Школа «Галашки»</v>
      </c>
      <c r="G103" s="51">
        <f>'Рейтинговая таблица организаций'!Q103</f>
        <v>100</v>
      </c>
      <c r="H103" s="51">
        <f>'Рейтинговая таблица организаций'!R103</f>
        <v>100</v>
      </c>
      <c r="I103" s="51">
        <f>'Рейтинговая таблица организаций'!S103</f>
        <v>99</v>
      </c>
      <c r="J103" s="51">
        <f>'Рейтинговая таблица организаций'!T103</f>
        <v>99.6</v>
      </c>
      <c r="K103" s="51" t="str">
        <f t="shared" si="74"/>
        <v>11-34</v>
      </c>
      <c r="L103" s="51">
        <f t="shared" si="59"/>
        <v>11</v>
      </c>
      <c r="M103" s="51">
        <f>COUNTIF(L$4:L$103,L103)</f>
        <v>24</v>
      </c>
      <c r="N103" s="51">
        <f t="shared" si="75"/>
        <v>100</v>
      </c>
      <c r="O103" s="51" t="str">
        <f t="shared" si="76"/>
        <v>МКУ ДО «Спортивная Школа «Галашки»</v>
      </c>
      <c r="P103" s="51">
        <f>'Рейтинговая таблица организаций'!Z103</f>
        <v>100</v>
      </c>
      <c r="Q103" s="51">
        <f>'Рейтинговая таблица организаций'!AB103</f>
        <v>98</v>
      </c>
      <c r="R103" s="51">
        <f>'Рейтинговая таблица организаций'!AC103</f>
        <v>99</v>
      </c>
      <c r="S103" s="51" t="str">
        <f t="shared" si="77"/>
        <v>39-48</v>
      </c>
      <c r="T103" s="51">
        <f t="shared" si="61"/>
        <v>39</v>
      </c>
      <c r="U103" s="51">
        <f>COUNTIF(T$4:T$103,T103)</f>
        <v>10</v>
      </c>
      <c r="V103" s="51">
        <f t="shared" si="78"/>
        <v>100</v>
      </c>
      <c r="W103" s="51" t="str">
        <f t="shared" si="79"/>
        <v>МКУ ДО «Спортивная Школа «Галашки»</v>
      </c>
      <c r="X103" s="51">
        <f>'Рейтинговая таблица организаций'!AH103</f>
        <v>60</v>
      </c>
      <c r="Y103" s="51">
        <f>'Рейтинговая таблица организаций'!AI103</f>
        <v>100</v>
      </c>
      <c r="Z103" s="53">
        <f>'Рейтинговая таблица организаций'!AJ103</f>
        <v>100</v>
      </c>
      <c r="AA103" s="51">
        <f>'Рейтинговая таблица организаций'!AK103</f>
        <v>88</v>
      </c>
      <c r="AB103" s="51" t="str">
        <f t="shared" si="80"/>
        <v>31-39</v>
      </c>
      <c r="AC103" s="51">
        <f t="shared" si="63"/>
        <v>31</v>
      </c>
      <c r="AD103" s="51">
        <f>COUNTIF(AC$4:AC$103,AC103)</f>
        <v>9</v>
      </c>
      <c r="AE103" s="51">
        <f t="shared" si="81"/>
        <v>100</v>
      </c>
      <c r="AF103" s="51" t="str">
        <f t="shared" si="82"/>
        <v>МКУ ДО «Спортивная Школа «Галашки»</v>
      </c>
      <c r="AG103" s="51">
        <f>'Рейтинговая таблица организаций'!AR103</f>
        <v>99</v>
      </c>
      <c r="AH103" s="51">
        <f>'Рейтинговая таблица организаций'!AS103</f>
        <v>99</v>
      </c>
      <c r="AI103" s="51">
        <f>'Рейтинговая таблица организаций'!AT103</f>
        <v>99</v>
      </c>
      <c r="AJ103" s="51">
        <f>'Рейтинговая таблица организаций'!AU103</f>
        <v>99</v>
      </c>
      <c r="AK103" s="51" t="str">
        <f t="shared" si="83"/>
        <v>40-47</v>
      </c>
      <c r="AL103" s="51">
        <f t="shared" si="65"/>
        <v>40</v>
      </c>
      <c r="AM103" s="51">
        <f>COUNTIF(AL$4:AL$103,AL103)</f>
        <v>8</v>
      </c>
      <c r="AN103" s="51">
        <f>'бланки '!D105</f>
        <v>100</v>
      </c>
      <c r="AO103" s="51" t="str">
        <f t="shared" si="84"/>
        <v>МКУ ДО «Спортивная Школа «Галашки»</v>
      </c>
      <c r="AP103" s="51">
        <f>'Рейтинговая таблица организаций'!BB103</f>
        <v>98</v>
      </c>
      <c r="AQ103" s="51">
        <f>'Рейтинговая таблица организаций'!BC103</f>
        <v>90</v>
      </c>
      <c r="AR103" s="51">
        <f>'Рейтинговая таблица организаций'!BD103</f>
        <v>99</v>
      </c>
      <c r="AS103" s="51">
        <f>'Рейтинговая таблица организаций'!BE103</f>
        <v>96.9</v>
      </c>
      <c r="AT103" s="51" t="str">
        <f t="shared" si="85"/>
        <v>71-74</v>
      </c>
      <c r="AU103" s="51">
        <f t="shared" si="67"/>
        <v>71</v>
      </c>
      <c r="AV103" s="51">
        <f>COUNTIF(AU$4:AU$103,AU103)</f>
        <v>4</v>
      </c>
      <c r="AW103" s="54">
        <f t="shared" si="86"/>
        <v>0</v>
      </c>
      <c r="AX103" s="51">
        <f t="shared" si="87"/>
        <v>100</v>
      </c>
      <c r="AY103" s="51" t="str">
        <f t="shared" si="88"/>
        <v>МКУ ДО «Спортивная Школа «Галашки»</v>
      </c>
      <c r="AZ103" s="51">
        <f>'Рейтинговая таблица организаций'!BF103</f>
        <v>96.5</v>
      </c>
      <c r="BA103" s="51" t="str">
        <f t="shared" si="71"/>
        <v>35-36</v>
      </c>
      <c r="BB103" s="51">
        <f t="shared" si="69"/>
        <v>35</v>
      </c>
      <c r="BC103" s="51">
        <f t="shared" si="70"/>
        <v>2</v>
      </c>
    </row>
    <row r="104" spans="1:55" x14ac:dyDescent="0.25">
      <c r="F104" s="56" t="s">
        <v>171</v>
      </c>
      <c r="G104" s="57">
        <f>AVERAGE(G4:G103)</f>
        <v>100</v>
      </c>
      <c r="H104" s="57">
        <f>AVERAGE(H4:H103)</f>
        <v>100</v>
      </c>
      <c r="I104" s="57">
        <f>AVERAGE(I4:I103)</f>
        <v>97.48</v>
      </c>
      <c r="J104" s="57">
        <f>AVERAGE(J4:J103)</f>
        <v>98.992000000000004</v>
      </c>
      <c r="O104" s="56" t="s">
        <v>171</v>
      </c>
      <c r="P104" s="57">
        <f>AVERAGE(P4:P103)</f>
        <v>100</v>
      </c>
      <c r="Q104" s="57">
        <f>AVERAGE(Q4:Q103)</f>
        <v>96.33</v>
      </c>
      <c r="R104" s="57">
        <f>AVERAGE(R4:R103)</f>
        <v>98.165000000000006</v>
      </c>
      <c r="S104" s="57"/>
      <c r="W104" s="56" t="s">
        <v>171</v>
      </c>
      <c r="X104" s="57">
        <f>AVERAGE(X4:X103)</f>
        <v>64.400000000000006</v>
      </c>
      <c r="Y104" s="57">
        <f>AVERAGE(Y4:Y103)</f>
        <v>85.2</v>
      </c>
      <c r="Z104" s="57">
        <f>AVERAGE(Z4:Z103)</f>
        <v>96.98</v>
      </c>
      <c r="AA104" s="57">
        <f>AVERAGE(AA4:AA103)</f>
        <v>82.493999999999971</v>
      </c>
      <c r="AF104" s="56" t="s">
        <v>171</v>
      </c>
      <c r="AG104" s="57">
        <f>AVERAGE(AG4:AG103)</f>
        <v>97.86</v>
      </c>
      <c r="AH104" s="57">
        <f>AVERAGE(AH4:AH103)</f>
        <v>98.16</v>
      </c>
      <c r="AI104" s="57">
        <f>AVERAGE(AI4:AI103)</f>
        <v>98.85</v>
      </c>
      <c r="AJ104" s="57">
        <f>AVERAGE(AJ4:AJ103)</f>
        <v>98.178000000000068</v>
      </c>
      <c r="AO104" s="56" t="s">
        <v>171</v>
      </c>
      <c r="AP104" s="57">
        <f>AVERAGE(AP4:AP103)</f>
        <v>97.22</v>
      </c>
      <c r="AQ104" s="57">
        <f>AVERAGE(AQ4:AQ103)</f>
        <v>96.91</v>
      </c>
      <c r="AR104" s="57">
        <f>AVERAGE(AR4:AR103)</f>
        <v>97.96</v>
      </c>
      <c r="AS104" s="57">
        <f>AVERAGE(AS4:AS103)</f>
        <v>97.527999999999992</v>
      </c>
    </row>
    <row r="113" spans="6:45" x14ac:dyDescent="0.25">
      <c r="F113" s="62" t="s">
        <v>370</v>
      </c>
      <c r="G113" s="62"/>
      <c r="H113" s="62"/>
      <c r="I113" s="62"/>
      <c r="J113" s="62"/>
      <c r="O113" s="58" t="s">
        <v>370</v>
      </c>
      <c r="P113" s="58"/>
      <c r="Q113" s="58"/>
      <c r="R113" s="58"/>
      <c r="W113" s="58" t="s">
        <v>370</v>
      </c>
      <c r="X113" s="58"/>
      <c r="Y113" s="58"/>
      <c r="Z113" s="58"/>
      <c r="AA113" s="58"/>
      <c r="AF113" s="58" t="s">
        <v>370</v>
      </c>
      <c r="AG113" s="58"/>
      <c r="AH113" s="58"/>
      <c r="AI113" s="58"/>
      <c r="AJ113" s="58"/>
      <c r="AO113" s="62" t="s">
        <v>370</v>
      </c>
      <c r="AP113" s="62"/>
      <c r="AQ113" s="62"/>
      <c r="AR113" s="62"/>
      <c r="AS113" s="62"/>
    </row>
    <row r="114" spans="6:45" x14ac:dyDescent="0.25">
      <c r="F114" s="50" t="s">
        <v>376</v>
      </c>
      <c r="G114" s="63">
        <f>COUNTIF(G4:G103,"&gt;80,5")/100</f>
        <v>1</v>
      </c>
      <c r="H114" s="63">
        <f>COUNTIF(H4:H103,"&gt;80,5")/100</f>
        <v>1</v>
      </c>
      <c r="I114" s="63">
        <f>COUNTIF(I4:I103,"&gt;80,5")/100</f>
        <v>1</v>
      </c>
      <c r="J114" s="63">
        <f>COUNTIF(J4:J103,"&gt;80,5")/100</f>
        <v>1</v>
      </c>
      <c r="O114" s="59" t="s">
        <v>376</v>
      </c>
      <c r="P114" s="60">
        <f>COUNTIF(P4:P103,"&gt;80,5")/100</f>
        <v>1</v>
      </c>
      <c r="Q114" s="60">
        <f>COUNTIF(Q4:Q103,"&gt;80,5")/100</f>
        <v>1</v>
      </c>
      <c r="R114" s="60">
        <f>COUNTIF(R4:R103,"&gt;80,5")/100</f>
        <v>1</v>
      </c>
      <c r="W114" s="59" t="s">
        <v>376</v>
      </c>
      <c r="X114" s="60">
        <f>COUNTIF(X4:X103,"&gt;80,5")/100</f>
        <v>0.14000000000000001</v>
      </c>
      <c r="Y114" s="60">
        <f>COUNTIF(Y4:Y103,"&gt;80,5")/100</f>
        <v>0.54</v>
      </c>
      <c r="Z114" s="60">
        <f>COUNTIF(Z4:Z103,"&gt;80,5")/100</f>
        <v>1</v>
      </c>
      <c r="AA114" s="60">
        <f>COUNTIF(AA4:AA103,"&gt;80,5")/100</f>
        <v>0.6</v>
      </c>
      <c r="AF114" s="59" t="s">
        <v>376</v>
      </c>
      <c r="AG114" s="60">
        <f>COUNTIF(AG4:AG103,"&gt;80,5")/100</f>
        <v>1</v>
      </c>
      <c r="AH114" s="60">
        <f>COUNTIF(AH4:AH103,"&gt;80,5")/100</f>
        <v>1</v>
      </c>
      <c r="AI114" s="60">
        <f>COUNTIF(AI4:AI103,"&gt;80,5")/100</f>
        <v>1</v>
      </c>
      <c r="AJ114" s="60">
        <f>COUNTIF(AJ4:AJ103,"&gt;80,5")/100</f>
        <v>1</v>
      </c>
      <c r="AO114" s="50" t="s">
        <v>376</v>
      </c>
      <c r="AP114" s="63">
        <f>COUNTIF(AP4:AP103,"&gt;80,5")/100</f>
        <v>1</v>
      </c>
      <c r="AQ114" s="63">
        <f>COUNTIF(AQ4:AQ103,"&gt;80,5")/100</f>
        <v>1</v>
      </c>
      <c r="AR114" s="63">
        <f>COUNTIF(AR4:AR103,"&gt;80,5")/100</f>
        <v>1</v>
      </c>
      <c r="AS114" s="63">
        <f>COUNTIF(AS4:AS103,"&gt;80,5")/100</f>
        <v>1</v>
      </c>
    </row>
    <row r="115" spans="6:45" x14ac:dyDescent="0.25">
      <c r="F115" s="50" t="s">
        <v>377</v>
      </c>
      <c r="G115" s="63">
        <f>COUNTIF(G4:G103,"&gt;63,5")/100-COUNTIF(G4:G103,"&gt;80,5")/100</f>
        <v>0</v>
      </c>
      <c r="H115" s="63">
        <f>COUNTIF(H4:H103,"&gt;63,5")/100-COUNTIF(H4:H103,"&gt;80,5")/100</f>
        <v>0</v>
      </c>
      <c r="I115" s="63">
        <f>COUNTIF(I4:I103,"&gt;63,5")/100-COUNTIF(I4:I103,"&gt;80,5")/100</f>
        <v>0</v>
      </c>
      <c r="J115" s="63">
        <f>COUNTIF(J4:J103,"&gt;63,5")/100-COUNTIF(J4:J103,"&gt;80,5")/100</f>
        <v>0</v>
      </c>
      <c r="O115" s="59" t="s">
        <v>377</v>
      </c>
      <c r="P115" s="60">
        <f>COUNTIF(P4:P103,"&gt;63,5")/100-COUNTIF(P4:P103,"&gt;80,5")/100</f>
        <v>0</v>
      </c>
      <c r="Q115" s="60">
        <f>COUNTIF(Q4:Q103,"&gt;63,5")/100-COUNTIF(Q4:Q103,"&gt;80,5")/100</f>
        <v>0</v>
      </c>
      <c r="R115" s="60">
        <f>COUNTIF(R4:R103,"&gt;63,5")/100-COUNTIF(R4:R103,"&gt;80,5")/100</f>
        <v>0</v>
      </c>
      <c r="W115" s="59" t="s">
        <v>377</v>
      </c>
      <c r="X115" s="60">
        <f>COUNTIF(X4:X103,"&gt;63,5")/100-COUNTIF(X4:X103,"&gt;80,5")/100</f>
        <v>0.32999999999999996</v>
      </c>
      <c r="Y115" s="60">
        <f>COUNTIF(Y4:Y103,"&gt;63,5")/100-COUNTIF(Y4:Y103,"&gt;80,5")/100</f>
        <v>0.17999999999999994</v>
      </c>
      <c r="Z115" s="60">
        <f>COUNTIF(Z4:Z103,"&gt;63,5")/100-COUNTIF(Z4:Z103,"&gt;80,5")/100</f>
        <v>0</v>
      </c>
      <c r="AA115" s="60">
        <f>COUNTIF(AA4:AA103,"&gt;63,5")/100-COUNTIF(AA4:AA103,"&gt;80,5")/100</f>
        <v>0.35</v>
      </c>
      <c r="AF115" s="59" t="s">
        <v>377</v>
      </c>
      <c r="AG115" s="60">
        <f>COUNTIF(AG4:AG103,"&gt;63,5")/100-COUNTIF(AG4:AG103,"&gt;80,5")/100</f>
        <v>0</v>
      </c>
      <c r="AH115" s="60">
        <f>COUNTIF(AH4:AH103,"&gt;63,5")/100-COUNTIF(AH4:AH103,"&gt;80,5")/100</f>
        <v>0</v>
      </c>
      <c r="AI115" s="60">
        <f>COUNTIF(AI4:AI103,"&gt;63,5")/100-COUNTIF(AI4:AI103,"&gt;80,5")/100</f>
        <v>0</v>
      </c>
      <c r="AJ115" s="60">
        <f>COUNTIF(AJ4:AJ103,"&gt;63,5")/100-COUNTIF(AJ4:AJ103,"&gt;80,5")/100</f>
        <v>0</v>
      </c>
      <c r="AO115" s="50" t="s">
        <v>377</v>
      </c>
      <c r="AP115" s="63">
        <f>COUNTIF(AP4:AP103,"&gt;63,5")/100-COUNTIF(AP4:AP103,"&gt;80,5")/100</f>
        <v>0</v>
      </c>
      <c r="AQ115" s="63">
        <f>COUNTIF(AQ4:AQ103,"&gt;63,5")/100-COUNTIF(AQ4:AQ103,"&gt;80,5")/100</f>
        <v>0</v>
      </c>
      <c r="AR115" s="63">
        <f>COUNTIF(AR4:AR103,"&gt;63,5")/100-COUNTIF(AR4:AR103,"&gt;80,5")/100</f>
        <v>0</v>
      </c>
      <c r="AS115" s="63">
        <f>COUNTIF(AS4:AS103,"&gt;63,5")/100-COUNTIF(AS4:AS103,"&gt;80,5")/100</f>
        <v>0</v>
      </c>
    </row>
    <row r="116" spans="6:45" x14ac:dyDescent="0.25">
      <c r="F116" s="50" t="s">
        <v>378</v>
      </c>
      <c r="G116" s="63">
        <f>COUNTIF(G4:G103,"&gt;40,5")/100-COUNTIF(G4:G103,"&gt;63,5")/100</f>
        <v>0</v>
      </c>
      <c r="H116" s="63">
        <f>COUNTIF(H4:H103,"&gt;40,5")/100-COUNTIF(H4:H103,"&gt;63,5")/100</f>
        <v>0</v>
      </c>
      <c r="I116" s="63">
        <f>COUNTIF(I4:I103,"&gt;40,5")/100-COUNTIF(I4:I103,"&gt;63,5")/100</f>
        <v>0</v>
      </c>
      <c r="J116" s="63">
        <f>COUNTIF(J4:J103,"&gt;40,5")/100-COUNTIF(J4:J103,"&gt;63,5")/100</f>
        <v>0</v>
      </c>
      <c r="O116" s="59" t="s">
        <v>378</v>
      </c>
      <c r="P116" s="60">
        <f>COUNTIF(P4:P103,"&gt;40,5")/100-COUNTIF(P4:P103,"&gt;63,5")/100</f>
        <v>0</v>
      </c>
      <c r="Q116" s="60">
        <f>COUNTIF(Q4:Q103,"&gt;40,5")/100-COUNTIF(Q4:Q103,"&gt;63,5")/100</f>
        <v>0</v>
      </c>
      <c r="R116" s="60">
        <f>COUNTIF(R4:R103,"&gt;40,5")/100-COUNTIF(R4:R103,"&gt;63,5")/100</f>
        <v>0</v>
      </c>
      <c r="W116" s="59" t="s">
        <v>378</v>
      </c>
      <c r="X116" s="60">
        <f>COUNTIF(X4:X103,"&gt;40,5")/100-COUNTIF(X4:X103,"&gt;63,5")/100</f>
        <v>0.27</v>
      </c>
      <c r="Y116" s="60">
        <f>COUNTIF(Y4:Y103,"&gt;40,5")/100-COUNTIF(Y4:Y103,"&gt;63,5")/100</f>
        <v>0.28000000000000003</v>
      </c>
      <c r="Z116" s="60">
        <f>COUNTIF(Z4:Z103,"&gt;40,5")/100-COUNTIF(Z4:Z103,"&gt;63,5")/100</f>
        <v>0</v>
      </c>
      <c r="AA116" s="60">
        <f>COUNTIF(AA4:AA103,"&gt;40,5")/100-COUNTIF(AA4:AA103,"&gt;63,5")/100</f>
        <v>5.0000000000000044E-2</v>
      </c>
      <c r="AF116" s="59" t="s">
        <v>378</v>
      </c>
      <c r="AG116" s="60">
        <f>COUNTIF(AG4:AG103,"&gt;40,5")/100-COUNTIF(AG4:AG103,"&gt;63,5")/100</f>
        <v>0</v>
      </c>
      <c r="AH116" s="60">
        <f>COUNTIF(AH4:AH103,"&gt;40,5")/100-COUNTIF(AH4:AH103,"&gt;63,5")/100</f>
        <v>0</v>
      </c>
      <c r="AI116" s="60">
        <f>COUNTIF(AI4:AI103,"&gt;40,5")/100-COUNTIF(AI4:AI103,"&gt;63,5")/100</f>
        <v>0</v>
      </c>
      <c r="AJ116" s="60">
        <f>COUNTIF(AJ4:AJ103,"&gt;40,5")/100-COUNTIF(AJ4:AJ103,"&gt;63,5")/100</f>
        <v>0</v>
      </c>
      <c r="AO116" s="50" t="s">
        <v>378</v>
      </c>
      <c r="AP116" s="63">
        <f>COUNTIF(AP4:AP103,"&gt;40,5")/100-COUNTIF(AP4:AP103,"&gt;63,5")/100</f>
        <v>0</v>
      </c>
      <c r="AQ116" s="63">
        <f>COUNTIF(AQ4:AQ103,"&gt;40,5")/100-COUNTIF(AQ4:AQ103,"&gt;63,5")/100</f>
        <v>0</v>
      </c>
      <c r="AR116" s="63">
        <f>COUNTIF(AR4:AR103,"&gt;40,5")/100-COUNTIF(AR4:AR103,"&gt;63,5")/100</f>
        <v>0</v>
      </c>
      <c r="AS116" s="63">
        <f>COUNTIF(AS4:AS103,"&gt;40,5")/100-COUNTIF(AS4:AS103,"&gt;63,5")/100</f>
        <v>0</v>
      </c>
    </row>
    <row r="117" spans="6:45" x14ac:dyDescent="0.25">
      <c r="F117" s="50" t="s">
        <v>379</v>
      </c>
      <c r="G117" s="63">
        <f>COUNTIF(G4:G103,"&gt;20,5")/100-COUNTIF(G4:G103,"&gt;40,5")/100</f>
        <v>0</v>
      </c>
      <c r="H117" s="63">
        <f>COUNTIF(H4:H103,"&gt;20,5")/100-COUNTIF(H4:H103,"&gt;40,5")/100</f>
        <v>0</v>
      </c>
      <c r="I117" s="63">
        <f>COUNTIF(I4:I103,"&gt;20,5")/100-COUNTIF(I4:I103,"&gt;40,5")/100</f>
        <v>0</v>
      </c>
      <c r="J117" s="63">
        <f>COUNTIF(J4:J103,"&gt;20,5")/100-COUNTIF(J4:J103,"&gt;40,5")/100</f>
        <v>0</v>
      </c>
      <c r="O117" s="59" t="s">
        <v>379</v>
      </c>
      <c r="P117" s="60">
        <f>COUNTIF(P4:P103,"&gt;20,5")/100-COUNTIF(P4:P103,"&gt;40,5")/100</f>
        <v>0</v>
      </c>
      <c r="Q117" s="60">
        <f>COUNTIF(Q4:Q103,"&gt;20,5")/100-COUNTIF(Q4:Q103,"&gt;40,5")/100</f>
        <v>0</v>
      </c>
      <c r="R117" s="60">
        <f>COUNTIF(R4:R103,"&gt;20,5")/100-COUNTIF(R4:R103,"&gt;40,5")/100</f>
        <v>0</v>
      </c>
      <c r="W117" s="59" t="s">
        <v>379</v>
      </c>
      <c r="X117" s="60">
        <f>COUNTIF(X4:X103,"&gt;20,5")/100-COUNTIF(X4:X103,"&gt;40,5")/100</f>
        <v>0.14000000000000001</v>
      </c>
      <c r="Y117" s="60">
        <f>COUNTIF(Y4:Y103,"&gt;20,5")/100-COUNTIF(Y4:Y103,"&gt;40,5")/100</f>
        <v>0</v>
      </c>
      <c r="Z117" s="60">
        <f>COUNTIF(Z4:Z103,"&gt;20,5")/100-COUNTIF(Z4:Z103,"&gt;40,5")/100</f>
        <v>0</v>
      </c>
      <c r="AA117" s="60">
        <f>COUNTIF(AA4:AA103,"&gt;20,5")/100-COUNTIF(AA4:AA103,"&gt;40,5")/100</f>
        <v>0</v>
      </c>
      <c r="AF117" s="59" t="s">
        <v>379</v>
      </c>
      <c r="AG117" s="60">
        <f>COUNTIF(AG4:AG103,"&gt;20,5")/100-COUNTIF(AG4:AG103,"&gt;40,5")/100</f>
        <v>0</v>
      </c>
      <c r="AH117" s="60">
        <f>COUNTIF(AH4:AH103,"&gt;20,5")/100-COUNTIF(AH4:AH103,"&gt;40,5")/100</f>
        <v>0</v>
      </c>
      <c r="AI117" s="60">
        <f>COUNTIF(AI4:AI103,"&gt;20,5")/100-COUNTIF(AI4:AI103,"&gt;40,5")/100</f>
        <v>0</v>
      </c>
      <c r="AJ117" s="60">
        <f>COUNTIF(AJ4:AJ103,"&gt;20,5")/100-COUNTIF(AJ4:AJ103,"&gt;40,5")/100</f>
        <v>0</v>
      </c>
      <c r="AO117" s="50" t="s">
        <v>379</v>
      </c>
      <c r="AP117" s="63">
        <f>COUNTIF(AP4:AP103,"&gt;20,5")/100-COUNTIF(AP4:AP103,"&gt;40,5")/100</f>
        <v>0</v>
      </c>
      <c r="AQ117" s="63">
        <f>COUNTIF(AQ4:AQ103,"&gt;20,5")/100-COUNTIF(AQ4:AQ103,"&gt;40,5")/100</f>
        <v>0</v>
      </c>
      <c r="AR117" s="63">
        <f>COUNTIF(AR4:AR103,"&gt;20,5")/100-COUNTIF(AR4:AR103,"&gt;40,5")/100</f>
        <v>0</v>
      </c>
      <c r="AS117" s="63">
        <f>COUNTIF(AS4:AS103,"&gt;20,5")/100-COUNTIF(AS4:AS103,"&gt;40,5")/100</f>
        <v>0</v>
      </c>
    </row>
    <row r="118" spans="6:45" x14ac:dyDescent="0.25">
      <c r="F118" s="50" t="s">
        <v>380</v>
      </c>
      <c r="G118" s="63">
        <f>1-COUNTIF(G4:G103,"&gt;20,5")/100</f>
        <v>0</v>
      </c>
      <c r="H118" s="63">
        <f>1-COUNTIF(H4:H103,"&gt;20,5")/100</f>
        <v>0</v>
      </c>
      <c r="I118" s="63">
        <f>1-COUNTIF(I4:I103,"&gt;20,5")/100</f>
        <v>0</v>
      </c>
      <c r="J118" s="63">
        <f>1-COUNTIF(J4:J103,"&gt;20,5")/100</f>
        <v>0</v>
      </c>
      <c r="O118" s="59" t="s">
        <v>380</v>
      </c>
      <c r="P118" s="60">
        <f>1-COUNTIF(P4:P103,"&gt;20,5")/100</f>
        <v>0</v>
      </c>
      <c r="Q118" s="60">
        <f>1-COUNTIF(Q4:Q103,"&gt;20,5")/100</f>
        <v>0</v>
      </c>
      <c r="R118" s="60">
        <f>1-COUNTIF(R4:R103,"&gt;20,5")/100</f>
        <v>0</v>
      </c>
      <c r="W118" s="59" t="s">
        <v>380</v>
      </c>
      <c r="X118" s="60">
        <f>1-COUNTIF(X4:X103,"&gt;20,5")/100</f>
        <v>0.12</v>
      </c>
      <c r="Y118" s="60">
        <f>1-COUNTIF(Y4:Y103,"&gt;20,5")/100</f>
        <v>0</v>
      </c>
      <c r="Z118" s="60">
        <f>1-COUNTIF(Z4:Z103,"&gt;20,5")/100</f>
        <v>0</v>
      </c>
      <c r="AA118" s="60">
        <f>1-COUNTIF(AA4:AA103,"&gt;20,5")/100</f>
        <v>0</v>
      </c>
      <c r="AF118" s="59" t="s">
        <v>380</v>
      </c>
      <c r="AG118" s="60">
        <f>1-COUNTIF(AG4:AG103,"&gt;20,5")/100</f>
        <v>0</v>
      </c>
      <c r="AH118" s="60">
        <f>1-COUNTIF(AH4:AH103,"&gt;20,5")/100</f>
        <v>0</v>
      </c>
      <c r="AI118" s="60">
        <f>1-COUNTIF(AI4:AI103,"&gt;20,5")/100</f>
        <v>0</v>
      </c>
      <c r="AJ118" s="60">
        <f>1-COUNTIF(AJ4:AJ103,"&gt;20,5")/100</f>
        <v>0</v>
      </c>
      <c r="AO118" s="50" t="s">
        <v>380</v>
      </c>
      <c r="AP118" s="63">
        <f>1-COUNTIF(AP4:AP103,"&gt;20,5")/100</f>
        <v>0</v>
      </c>
      <c r="AQ118" s="63">
        <f>1-COUNTIF(AQ4:AQ103,"&gt;20,5")/100</f>
        <v>0</v>
      </c>
      <c r="AR118" s="63">
        <f>1-COUNTIF(AR4:AR103,"&gt;20,5")/100</f>
        <v>0</v>
      </c>
      <c r="AS118" s="63">
        <f>1-COUNTIF(AS4:AS103,"&gt;20,5")/100</f>
        <v>0</v>
      </c>
    </row>
  </sheetData>
  <mergeCells count="42">
    <mergeCell ref="Z2:Z3"/>
    <mergeCell ref="AI2:AI3"/>
    <mergeCell ref="AO1:AO3"/>
    <mergeCell ref="AP1:AR1"/>
    <mergeCell ref="AS1:AS3"/>
    <mergeCell ref="AP2:AP3"/>
    <mergeCell ref="AQ2:AQ3"/>
    <mergeCell ref="AR2:AR3"/>
    <mergeCell ref="AT1:AT3"/>
    <mergeCell ref="V1:V3"/>
    <mergeCell ref="S1:S3"/>
    <mergeCell ref="AN1:AN3"/>
    <mergeCell ref="W1:W3"/>
    <mergeCell ref="X1:Z1"/>
    <mergeCell ref="AF1:AF3"/>
    <mergeCell ref="AG1:AI1"/>
    <mergeCell ref="AA1:AA3"/>
    <mergeCell ref="AE1:AE3"/>
    <mergeCell ref="AG2:AG3"/>
    <mergeCell ref="AH2:AH3"/>
    <mergeCell ref="AK1:AK3"/>
    <mergeCell ref="AJ1:AJ3"/>
    <mergeCell ref="AB1:AB3"/>
    <mergeCell ref="X2:X3"/>
    <mergeCell ref="Y2:Y3"/>
    <mergeCell ref="G1:I1"/>
    <mergeCell ref="G2:G3"/>
    <mergeCell ref="H2:H3"/>
    <mergeCell ref="I2:I3"/>
    <mergeCell ref="R1:R3"/>
    <mergeCell ref="P2:P3"/>
    <mergeCell ref="J1:J3"/>
    <mergeCell ref="N1:N3"/>
    <mergeCell ref="O1:O3"/>
    <mergeCell ref="P1:Q1"/>
    <mergeCell ref="Q2:Q3"/>
    <mergeCell ref="K1:K3"/>
    <mergeCell ref="A1:A3"/>
    <mergeCell ref="B1:B3"/>
    <mergeCell ref="D1:D3"/>
    <mergeCell ref="E1:E3"/>
    <mergeCell ref="F1:F3"/>
  </mergeCells>
  <pageMargins left="0.7" right="0.7" top="0.75" bottom="0.75" header="0.3" footer="0.3"/>
  <pageSetup paperSize="9"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8"/>
  <sheetViews>
    <sheetView topLeftCell="A80" workbookViewId="0">
      <selection activeCell="I101" sqref="A2:I101"/>
    </sheetView>
  </sheetViews>
  <sheetFormatPr defaultRowHeight="12.75" x14ac:dyDescent="0.2"/>
  <cols>
    <col min="1" max="1" width="9.140625" style="27"/>
    <col min="2" max="2" width="61" style="27" customWidth="1"/>
    <col min="3" max="3" width="11.5703125" style="27" bestFit="1" customWidth="1"/>
    <col min="4" max="8" width="9.5703125" style="27" bestFit="1" customWidth="1"/>
    <col min="9" max="11" width="9.140625" style="27"/>
    <col min="12" max="12" width="9.140625" style="30"/>
    <col min="13" max="16384" width="9.140625" style="27"/>
  </cols>
  <sheetData>
    <row r="1" spans="1:12" ht="89.25" x14ac:dyDescent="0.2">
      <c r="A1" s="31" t="s">
        <v>0</v>
      </c>
      <c r="B1" s="31" t="s">
        <v>1</v>
      </c>
      <c r="C1" s="31" t="s">
        <v>338</v>
      </c>
      <c r="D1" s="31" t="s">
        <v>339</v>
      </c>
      <c r="E1" s="31" t="s">
        <v>340</v>
      </c>
      <c r="F1" s="31" t="s">
        <v>341</v>
      </c>
      <c r="G1" s="31" t="s">
        <v>342</v>
      </c>
      <c r="H1" s="31" t="s">
        <v>104</v>
      </c>
      <c r="I1" s="32" t="s">
        <v>105</v>
      </c>
      <c r="J1" s="27" t="s">
        <v>400</v>
      </c>
      <c r="K1" s="27" t="s">
        <v>400</v>
      </c>
      <c r="L1" s="33" t="s">
        <v>401</v>
      </c>
    </row>
    <row r="2" spans="1:12" x14ac:dyDescent="0.2">
      <c r="A2" s="24">
        <f>анкеты!A2</f>
        <v>1</v>
      </c>
      <c r="B2" s="24" t="str">
        <f>'бланки '!C6</f>
        <v>ГБОУ «СОШ №2 Г. НАЗРАНЬ»</v>
      </c>
      <c r="C2" s="24">
        <f>'Рейтинговая таблица организаций'!T4</f>
        <v>97.6</v>
      </c>
      <c r="D2" s="24">
        <f>'Рейтинговая таблица организаций'!AC4</f>
        <v>95</v>
      </c>
      <c r="E2" s="24">
        <f>'Рейтинговая таблица организаций'!AK4</f>
        <v>63.3</v>
      </c>
      <c r="F2" s="24">
        <f>'Рейтинговая таблица организаций'!AU4</f>
        <v>95.4</v>
      </c>
      <c r="G2" s="24">
        <f>'Рейтинговая таблица организаций'!BE4</f>
        <v>93.4</v>
      </c>
      <c r="H2" s="24">
        <f>'Рейтинговая таблица организаций'!BF4</f>
        <v>88.939999999999984</v>
      </c>
      <c r="I2" s="24" t="str">
        <f>IF(K2=1,TEXT(J2,0),CONCATENATE(J2,"-",J2+K2-1))</f>
        <v>100</v>
      </c>
      <c r="J2" s="34">
        <f t="shared" ref="J2:J33" si="0">RANK(H2,H$2:H$101)</f>
        <v>100</v>
      </c>
      <c r="K2" s="25">
        <f t="shared" ref="K2:K33" si="1">COUNTIF(J$2:J$101,J2)</f>
        <v>1</v>
      </c>
      <c r="L2" s="35" t="str">
        <f>'бланки '!A6</f>
        <v>г.Магас и г.Назрань</v>
      </c>
    </row>
    <row r="3" spans="1:12" x14ac:dyDescent="0.2">
      <c r="A3" s="24">
        <f>анкеты!A3</f>
        <v>2</v>
      </c>
      <c r="B3" s="24" t="str">
        <f>'бланки '!C7</f>
        <v>ГБОУ «СОШ №8 Г. НАЗРАНЬ»</v>
      </c>
      <c r="C3" s="24">
        <f>'Рейтинговая таблица организаций'!T5</f>
        <v>98</v>
      </c>
      <c r="D3" s="24">
        <f>'Рейтинговая таблица организаций'!AC5</f>
        <v>99.5</v>
      </c>
      <c r="E3" s="24">
        <f>'Рейтинговая таблица организаций'!AK5</f>
        <v>65.900000000000006</v>
      </c>
      <c r="F3" s="24">
        <f>'Рейтинговая таблица организаций'!AU5</f>
        <v>99.2</v>
      </c>
      <c r="G3" s="24">
        <f>'Рейтинговая таблица организаций'!BE5</f>
        <v>97.5</v>
      </c>
      <c r="H3" s="24">
        <f>'Рейтинговая таблица организаций'!BF5</f>
        <v>92.02</v>
      </c>
      <c r="I3" s="24" t="str">
        <f t="shared" ref="I3:I66" si="2">IF(K3=1,TEXT(J3,0),CONCATENATE(J3,"-",J3+K3-1))</f>
        <v>89</v>
      </c>
      <c r="J3" s="34">
        <f t="shared" si="0"/>
        <v>89</v>
      </c>
      <c r="K3" s="25">
        <f t="shared" si="1"/>
        <v>1</v>
      </c>
      <c r="L3" s="35" t="str">
        <f>'бланки '!A7</f>
        <v>г.Магас и г.Назрань</v>
      </c>
    </row>
    <row r="4" spans="1:12" x14ac:dyDescent="0.2">
      <c r="A4" s="24">
        <f>анкеты!A4</f>
        <v>3</v>
      </c>
      <c r="B4" s="24" t="str">
        <f>'бланки '!C8</f>
        <v>ГБОУ «СОШ-САД №10 Г. НАЗРАНЬ»</v>
      </c>
      <c r="C4" s="24">
        <f>'Рейтинговая таблица организаций'!T6</f>
        <v>99.2</v>
      </c>
      <c r="D4" s="24">
        <f>'Рейтинговая таблица организаций'!AC6</f>
        <v>99.5</v>
      </c>
      <c r="E4" s="24">
        <f>'Рейтинговая таблица организаций'!AK6</f>
        <v>86</v>
      </c>
      <c r="F4" s="24">
        <f>'Рейтинговая таблица организаций'!AU6</f>
        <v>100</v>
      </c>
      <c r="G4" s="24">
        <f>'Рейтинговая таблица организаций'!BE6</f>
        <v>100</v>
      </c>
      <c r="H4" s="24">
        <f>'Рейтинговая таблица организаций'!BF6</f>
        <v>96.94</v>
      </c>
      <c r="I4" s="24" t="str">
        <f t="shared" si="2"/>
        <v>23</v>
      </c>
      <c r="J4" s="34">
        <f t="shared" si="0"/>
        <v>23</v>
      </c>
      <c r="K4" s="25">
        <f t="shared" si="1"/>
        <v>1</v>
      </c>
      <c r="L4" s="35" t="str">
        <f>'бланки '!A8</f>
        <v>г.Магас и г.Назрань</v>
      </c>
    </row>
    <row r="5" spans="1:12" x14ac:dyDescent="0.2">
      <c r="A5" s="24">
        <f>анкеты!A5</f>
        <v>4</v>
      </c>
      <c r="B5" s="24" t="str">
        <f>'бланки '!C9</f>
        <v>ГБОУ «СОШ-ДС №11 Г. НАЗРАНЬ»</v>
      </c>
      <c r="C5" s="24">
        <f>'Рейтинговая таблица организаций'!T7</f>
        <v>99.2</v>
      </c>
      <c r="D5" s="24">
        <f>'Рейтинговая таблица организаций'!AC7</f>
        <v>100</v>
      </c>
      <c r="E5" s="24">
        <f>'Рейтинговая таблица организаций'!AK7</f>
        <v>91.1</v>
      </c>
      <c r="F5" s="24">
        <f>'Рейтинговая таблица организаций'!AU7</f>
        <v>99.6</v>
      </c>
      <c r="G5" s="24">
        <f>'Рейтинговая таблица организаций'!BE7</f>
        <v>99.8</v>
      </c>
      <c r="H5" s="24">
        <f>'Рейтинговая таблица организаций'!BF7</f>
        <v>97.94</v>
      </c>
      <c r="I5" s="24" t="str">
        <f t="shared" si="2"/>
        <v>11</v>
      </c>
      <c r="J5" s="34">
        <f t="shared" si="0"/>
        <v>11</v>
      </c>
      <c r="K5" s="25">
        <f t="shared" si="1"/>
        <v>1</v>
      </c>
      <c r="L5" s="35" t="str">
        <f>'бланки '!A9</f>
        <v>г.Магас и г.Назрань</v>
      </c>
    </row>
    <row r="6" spans="1:12" x14ac:dyDescent="0.2">
      <c r="A6" s="24">
        <f>анкеты!A6</f>
        <v>5</v>
      </c>
      <c r="B6" s="24" t="str">
        <f>'бланки '!C10</f>
        <v>ГБОУ «СОШ №14 Г. НАЗРАНЬ»</v>
      </c>
      <c r="C6" s="24">
        <f>'Рейтинговая таблица организаций'!T8</f>
        <v>99.6</v>
      </c>
      <c r="D6" s="24">
        <f>'Рейтинговая таблица организаций'!AC8</f>
        <v>99.5</v>
      </c>
      <c r="E6" s="24">
        <f>'Рейтинговая таблица организаций'!AK8</f>
        <v>60</v>
      </c>
      <c r="F6" s="24">
        <f>'Рейтинговая таблица организаций'!AU8</f>
        <v>99.8</v>
      </c>
      <c r="G6" s="24">
        <f>'Рейтинговая таблица организаций'!BE8</f>
        <v>99</v>
      </c>
      <c r="H6" s="24">
        <f>'Рейтинговая таблица организаций'!BF8</f>
        <v>91.580000000000013</v>
      </c>
      <c r="I6" s="24" t="str">
        <f t="shared" si="2"/>
        <v>90</v>
      </c>
      <c r="J6" s="34">
        <f t="shared" si="0"/>
        <v>90</v>
      </c>
      <c r="K6" s="25">
        <f t="shared" si="1"/>
        <v>1</v>
      </c>
      <c r="L6" s="35" t="str">
        <f>'бланки '!A10</f>
        <v>г.Магас и г.Назрань</v>
      </c>
    </row>
    <row r="7" spans="1:12" x14ac:dyDescent="0.2">
      <c r="A7" s="24">
        <f>анкеты!A7</f>
        <v>6</v>
      </c>
      <c r="B7" s="24" t="str">
        <f>'бланки '!C11</f>
        <v>ГБОУ «СОШ №18 Г. НАЗРАНЬ»</v>
      </c>
      <c r="C7" s="24">
        <f>'Рейтинговая таблица организаций'!T9</f>
        <v>98.4</v>
      </c>
      <c r="D7" s="24">
        <f>'Рейтинговая таблица организаций'!AC9</f>
        <v>97</v>
      </c>
      <c r="E7" s="24">
        <f>'Рейтинговая таблица организаций'!AK9</f>
        <v>85.4</v>
      </c>
      <c r="F7" s="24">
        <f>'Рейтинговая таблица организаций'!AU9</f>
        <v>96.6</v>
      </c>
      <c r="G7" s="24">
        <f>'Рейтинговая таблица организаций'!BE9</f>
        <v>94.9</v>
      </c>
      <c r="H7" s="24">
        <f>'Рейтинговая таблица организаций'!BF9</f>
        <v>94.46</v>
      </c>
      <c r="I7" s="24" t="str">
        <f t="shared" si="2"/>
        <v>61</v>
      </c>
      <c r="J7" s="34">
        <f t="shared" si="0"/>
        <v>61</v>
      </c>
      <c r="K7" s="25">
        <f t="shared" si="1"/>
        <v>1</v>
      </c>
      <c r="L7" s="35" t="str">
        <f>'бланки '!A11</f>
        <v>г.Магас и г.Назрань</v>
      </c>
    </row>
    <row r="8" spans="1:12" x14ac:dyDescent="0.2">
      <c r="A8" s="24">
        <f>анкеты!A8</f>
        <v>7</v>
      </c>
      <c r="B8" s="24" t="str">
        <f>'бланки '!C12</f>
        <v>ГБОУ «СОШ №19 Г. НАЗРАНЬ»</v>
      </c>
      <c r="C8" s="24">
        <f>'Рейтинговая таблица организаций'!T10</f>
        <v>100</v>
      </c>
      <c r="D8" s="24">
        <f>'Рейтинговая таблица организаций'!AC10</f>
        <v>100</v>
      </c>
      <c r="E8" s="24">
        <f>'Рейтинговая таблица организаций'!AK10</f>
        <v>99.7</v>
      </c>
      <c r="F8" s="24">
        <f>'Рейтинговая таблица организаций'!AU10</f>
        <v>98.4</v>
      </c>
      <c r="G8" s="24">
        <f>'Рейтинговая таблица организаций'!BE10</f>
        <v>96.4</v>
      </c>
      <c r="H8" s="24">
        <f>'Рейтинговая таблица организаций'!BF10</f>
        <v>98.9</v>
      </c>
      <c r="I8" s="24" t="str">
        <f t="shared" si="2"/>
        <v>5</v>
      </c>
      <c r="J8" s="34">
        <f t="shared" si="0"/>
        <v>5</v>
      </c>
      <c r="K8" s="25">
        <f t="shared" si="1"/>
        <v>1</v>
      </c>
      <c r="L8" s="35" t="str">
        <f>'бланки '!A12</f>
        <v>г.Магас и г.Назрань</v>
      </c>
    </row>
    <row r="9" spans="1:12" x14ac:dyDescent="0.2">
      <c r="A9" s="24">
        <f>анкеты!A9</f>
        <v>8</v>
      </c>
      <c r="B9" s="24" t="str">
        <f>'бланки '!C13</f>
        <v>ГБОУ «СОШ№20 ГОРОДА НАЗРАНЬ»</v>
      </c>
      <c r="C9" s="24">
        <f>'Рейтинговая таблица организаций'!T11</f>
        <v>99.2</v>
      </c>
      <c r="D9" s="24">
        <f>'Рейтинговая таблица организаций'!AC11</f>
        <v>98.5</v>
      </c>
      <c r="E9" s="24">
        <f>'Рейтинговая таблица организаций'!AK11</f>
        <v>93.4</v>
      </c>
      <c r="F9" s="24">
        <f>'Рейтинговая таблица организаций'!AU11</f>
        <v>99</v>
      </c>
      <c r="G9" s="24">
        <f>'Рейтинговая таблица организаций'!BE11</f>
        <v>98.3</v>
      </c>
      <c r="H9" s="24">
        <f>'Рейтинговая таблица организаций'!BF11</f>
        <v>97.68</v>
      </c>
      <c r="I9" s="24" t="str">
        <f t="shared" si="2"/>
        <v>16</v>
      </c>
      <c r="J9" s="34">
        <f t="shared" si="0"/>
        <v>16</v>
      </c>
      <c r="K9" s="25">
        <f t="shared" si="1"/>
        <v>1</v>
      </c>
      <c r="L9" s="35" t="str">
        <f>'бланки '!A13</f>
        <v>г.Магас и г.Назрань</v>
      </c>
    </row>
    <row r="10" spans="1:12" x14ac:dyDescent="0.2">
      <c r="A10" s="24">
        <f>анкеты!A10</f>
        <v>9</v>
      </c>
      <c r="B10" s="24" t="str">
        <f>'бланки '!C14</f>
        <v>ГБОУ»СОШ№21 Г.НАЗРАНЬ ИМЕНИ УШИНСКОГО КОНСТАНТИНА ДМИТРИЕВИЧА»</v>
      </c>
      <c r="C10" s="24">
        <f>'Рейтинговая таблица организаций'!T12</f>
        <v>100</v>
      </c>
      <c r="D10" s="24">
        <f>'Рейтинговая таблица организаций'!AC12</f>
        <v>100</v>
      </c>
      <c r="E10" s="24">
        <f>'Рейтинговая таблица организаций'!AK12</f>
        <v>100</v>
      </c>
      <c r="F10" s="24">
        <f>'Рейтинговая таблица организаций'!AU12</f>
        <v>100</v>
      </c>
      <c r="G10" s="24">
        <f>'Рейтинговая таблица организаций'!BE12</f>
        <v>100</v>
      </c>
      <c r="H10" s="24">
        <f>'Рейтинговая таблица организаций'!BF12</f>
        <v>100</v>
      </c>
      <c r="I10" s="24" t="str">
        <f t="shared" si="2"/>
        <v>1</v>
      </c>
      <c r="J10" s="34">
        <f t="shared" si="0"/>
        <v>1</v>
      </c>
      <c r="K10" s="25">
        <f t="shared" si="1"/>
        <v>1</v>
      </c>
      <c r="L10" s="35" t="str">
        <f>'бланки '!A14</f>
        <v>г.Магас и г.Назрань</v>
      </c>
    </row>
    <row r="11" spans="1:12" s="71" customFormat="1" x14ac:dyDescent="0.2">
      <c r="A11" s="67">
        <f>анкеты!A11</f>
        <v>10</v>
      </c>
      <c r="B11" s="67" t="str">
        <f>'бланки '!C15</f>
        <v>ГБОУ «СОШ-ДЕТСКИЙ САД №22 Г. НАЗРАНЬ»</v>
      </c>
      <c r="C11" s="67">
        <f>'Рейтинговая таблица организаций'!T13</f>
        <v>99.2</v>
      </c>
      <c r="D11" s="67">
        <f>'Рейтинговая таблица организаций'!AC13</f>
        <v>98.5</v>
      </c>
      <c r="E11" s="67">
        <f>'Рейтинговая таблица организаций'!AK13</f>
        <v>94</v>
      </c>
      <c r="F11" s="67">
        <f>'Рейтинговая таблица организаций'!AU13</f>
        <v>99.2</v>
      </c>
      <c r="G11" s="67">
        <f>'Рейтинговая таблица организаций'!BE13</f>
        <v>97.7</v>
      </c>
      <c r="H11" s="67">
        <f>'Рейтинговая таблица организаций'!BF13</f>
        <v>97.72</v>
      </c>
      <c r="I11" s="67" t="str">
        <f t="shared" si="2"/>
        <v>13-14</v>
      </c>
      <c r="J11" s="68">
        <f t="shared" si="0"/>
        <v>13</v>
      </c>
      <c r="K11" s="69">
        <f t="shared" si="1"/>
        <v>2</v>
      </c>
      <c r="L11" s="70" t="str">
        <f>'бланки '!A15</f>
        <v>г.Магас и г.Назрань</v>
      </c>
    </row>
    <row r="12" spans="1:12" x14ac:dyDescent="0.2">
      <c r="A12" s="24">
        <f>анкеты!A12</f>
        <v>11</v>
      </c>
      <c r="B12" s="24" t="str">
        <f>'бланки '!C16</f>
        <v>ГБДОУ «ДЕТСКИЙ САД №15 Г.НАЗРАНЬ «ФИАЛКА»</v>
      </c>
      <c r="C12" s="24">
        <f>'Рейтинговая таблица организаций'!T14</f>
        <v>99.2</v>
      </c>
      <c r="D12" s="24">
        <f>'Рейтинговая таблица организаций'!AC14</f>
        <v>99.5</v>
      </c>
      <c r="E12" s="24">
        <f>'Рейтинговая таблица организаций'!AK14</f>
        <v>88</v>
      </c>
      <c r="F12" s="24">
        <f>'Рейтинговая таблица организаций'!AU14</f>
        <v>98</v>
      </c>
      <c r="G12" s="24">
        <f>'Рейтинговая таблица организаций'!BE14</f>
        <v>98.5</v>
      </c>
      <c r="H12" s="24">
        <f>'Рейтинговая таблица организаций'!BF14</f>
        <v>96.64</v>
      </c>
      <c r="I12" s="24" t="str">
        <f t="shared" si="2"/>
        <v>31</v>
      </c>
      <c r="J12" s="34">
        <f t="shared" si="0"/>
        <v>31</v>
      </c>
      <c r="K12" s="25">
        <f t="shared" si="1"/>
        <v>1</v>
      </c>
      <c r="L12" s="35" t="str">
        <f>'бланки '!A16</f>
        <v>г.Магас и г.Назрань</v>
      </c>
    </row>
    <row r="13" spans="1:12" x14ac:dyDescent="0.2">
      <c r="A13" s="24">
        <f>анкеты!A13</f>
        <v>12</v>
      </c>
      <c r="B13" s="24" t="str">
        <f>'бланки '!C17</f>
        <v>ГБДОУ №2 Г. МАГАС «ЦВЕТИК-СЕМИЦВЕТИК»</v>
      </c>
      <c r="C13" s="24">
        <f>'Рейтинговая таблица организаций'!T15</f>
        <v>98.8</v>
      </c>
      <c r="D13" s="24">
        <f>'Рейтинговая таблица организаций'!AC15</f>
        <v>96.5</v>
      </c>
      <c r="E13" s="24">
        <f>'Рейтинговая таблица организаций'!AK15</f>
        <v>91</v>
      </c>
      <c r="F13" s="24">
        <f>'Рейтинговая таблица организаций'!AU15</f>
        <v>99.2</v>
      </c>
      <c r="G13" s="24">
        <f>'Рейтинговая таблица организаций'!BE15</f>
        <v>99.5</v>
      </c>
      <c r="H13" s="24">
        <f>'Рейтинговая таблица организаций'!BF15</f>
        <v>97</v>
      </c>
      <c r="I13" s="24" t="str">
        <f t="shared" si="2"/>
        <v>21-22</v>
      </c>
      <c r="J13" s="34">
        <f t="shared" si="0"/>
        <v>21</v>
      </c>
      <c r="K13" s="25">
        <f t="shared" si="1"/>
        <v>2</v>
      </c>
      <c r="L13" s="35" t="str">
        <f>'бланки '!A17</f>
        <v>г.Магас и г.Назрань</v>
      </c>
    </row>
    <row r="14" spans="1:12" x14ac:dyDescent="0.2">
      <c r="A14" s="24">
        <f>анкеты!A14</f>
        <v>13</v>
      </c>
      <c r="B14" s="24" t="str">
        <f>'бланки '!C18</f>
        <v>ГБДОУ «ДЕТСКИЙ САД №5 Г. МАГАС «АКАДЕМИЯ ДЕТСТВА»</v>
      </c>
      <c r="C14" s="24">
        <f>'Рейтинговая таблица организаций'!T16</f>
        <v>99.6</v>
      </c>
      <c r="D14" s="24">
        <f>'Рейтинговая таблица организаций'!AC16</f>
        <v>99.5</v>
      </c>
      <c r="E14" s="24">
        <f>'Рейтинговая таблица организаций'!AK16</f>
        <v>86</v>
      </c>
      <c r="F14" s="24">
        <f>'Рейтинговая таблица организаций'!AU16</f>
        <v>99.4</v>
      </c>
      <c r="G14" s="24">
        <f>'Рейтинговая таблица организаций'!BE16</f>
        <v>99.8</v>
      </c>
      <c r="H14" s="24">
        <f>'Рейтинговая таблица организаций'!BF16</f>
        <v>96.86</v>
      </c>
      <c r="I14" s="24" t="str">
        <f t="shared" si="2"/>
        <v>26</v>
      </c>
      <c r="J14" s="34">
        <f t="shared" si="0"/>
        <v>26</v>
      </c>
      <c r="K14" s="25">
        <f t="shared" si="1"/>
        <v>1</v>
      </c>
      <c r="L14" s="35" t="str">
        <f>'бланки '!A18</f>
        <v>г.Магас и г.Назрань</v>
      </c>
    </row>
    <row r="15" spans="1:12" x14ac:dyDescent="0.2">
      <c r="A15" s="24">
        <f>анкеты!A15</f>
        <v>14</v>
      </c>
      <c r="B15" s="24" t="str">
        <f>'бланки '!C19</f>
        <v>ГБОУ «ЛИЦЕЙ №1 Г. СУНЖА»</v>
      </c>
      <c r="C15" s="24">
        <f>'Рейтинговая таблица организаций'!T17</f>
        <v>99.2</v>
      </c>
      <c r="D15" s="24">
        <f>'Рейтинговая таблица организаций'!AC17</f>
        <v>97.5</v>
      </c>
      <c r="E15" s="24">
        <f>'Рейтинговая таблица организаций'!AK17</f>
        <v>91</v>
      </c>
      <c r="F15" s="24">
        <f>'Рейтинговая таблица организаций'!AU17</f>
        <v>99</v>
      </c>
      <c r="G15" s="24">
        <f>'Рейтинговая таблица организаций'!BE17</f>
        <v>97.3</v>
      </c>
      <c r="H15" s="24">
        <f>'Рейтинговая таблица организаций'!BF17</f>
        <v>96.8</v>
      </c>
      <c r="I15" s="24" t="str">
        <f t="shared" si="2"/>
        <v>27-29</v>
      </c>
      <c r="J15" s="34">
        <f t="shared" si="0"/>
        <v>27</v>
      </c>
      <c r="K15" s="25">
        <f t="shared" si="1"/>
        <v>3</v>
      </c>
      <c r="L15" s="35" t="str">
        <f>'бланки '!A19</f>
        <v>Сунженский район и г.Карабулак</v>
      </c>
    </row>
    <row r="16" spans="1:12" x14ac:dyDescent="0.2">
      <c r="A16" s="24">
        <f>анкеты!A16</f>
        <v>15</v>
      </c>
      <c r="B16" s="24" t="str">
        <f>'бланки '!C20</f>
        <v>ГБОУ «СОШ №1 Г. СУНЖА»</v>
      </c>
      <c r="C16" s="24">
        <f>'Рейтинговая таблица организаций'!T18</f>
        <v>98.4</v>
      </c>
      <c r="D16" s="24">
        <f>'Рейтинговая таблица организаций'!AC18</f>
        <v>95</v>
      </c>
      <c r="E16" s="24">
        <f>'Рейтинговая таблица организаций'!AK18</f>
        <v>90.2</v>
      </c>
      <c r="F16" s="24">
        <f>'Рейтинговая таблица организаций'!AU18</f>
        <v>94.2</v>
      </c>
      <c r="G16" s="24">
        <f>'Рейтинговая таблица организаций'!BE18</f>
        <v>91.1</v>
      </c>
      <c r="H16" s="24">
        <f>'Рейтинговая таблица организаций'!BF18</f>
        <v>93.78</v>
      </c>
      <c r="I16" s="24" t="str">
        <f t="shared" si="2"/>
        <v>68-70</v>
      </c>
      <c r="J16" s="34">
        <f t="shared" si="0"/>
        <v>68</v>
      </c>
      <c r="K16" s="25">
        <f t="shared" si="1"/>
        <v>3</v>
      </c>
      <c r="L16" s="35" t="str">
        <f>'бланки '!A20</f>
        <v>Сунженский район и г.Карабулак</v>
      </c>
    </row>
    <row r="17" spans="1:12" x14ac:dyDescent="0.2">
      <c r="A17" s="24">
        <f>анкеты!A17</f>
        <v>16</v>
      </c>
      <c r="B17" s="24" t="str">
        <f>'бланки '!C21</f>
        <v>ГБОУ «СОШ№2 Г.СУНЖА»</v>
      </c>
      <c r="C17" s="24">
        <f>'Рейтинговая таблица организаций'!T19</f>
        <v>97.2</v>
      </c>
      <c r="D17" s="24">
        <f>'Рейтинговая таблица организаций'!AC19</f>
        <v>95</v>
      </c>
      <c r="E17" s="24">
        <f>'Рейтинговая таблица организаций'!AK19</f>
        <v>86.2</v>
      </c>
      <c r="F17" s="24">
        <f>'Рейтинговая таблица организаций'!AU19</f>
        <v>91.8</v>
      </c>
      <c r="G17" s="24">
        <f>'Рейтинговая таблица организаций'!BE19</f>
        <v>90</v>
      </c>
      <c r="H17" s="24">
        <f>'Рейтинговая таблица организаций'!BF19</f>
        <v>92.039999999999992</v>
      </c>
      <c r="I17" s="24" t="str">
        <f t="shared" si="2"/>
        <v>88</v>
      </c>
      <c r="J17" s="34">
        <f t="shared" si="0"/>
        <v>88</v>
      </c>
      <c r="K17" s="25">
        <f t="shared" si="1"/>
        <v>1</v>
      </c>
      <c r="L17" s="35" t="str">
        <f>'бланки '!A21</f>
        <v>Сунженский район и г.Карабулак</v>
      </c>
    </row>
    <row r="18" spans="1:12" s="71" customFormat="1" x14ac:dyDescent="0.2">
      <c r="A18" s="67">
        <f>анкеты!A18</f>
        <v>17</v>
      </c>
      <c r="B18" s="67" t="str">
        <f>'бланки '!C22</f>
        <v>ГБОУ «СОШ№3 Г.СУНЖА»</v>
      </c>
      <c r="C18" s="67">
        <f>'Рейтинговая таблица организаций'!T20</f>
        <v>99.2</v>
      </c>
      <c r="D18" s="67">
        <f>'Рейтинговая таблица организаций'!AC20</f>
        <v>98.5</v>
      </c>
      <c r="E18" s="67">
        <f>'Рейтинговая таблица организаций'!AK20</f>
        <v>93.4</v>
      </c>
      <c r="F18" s="67">
        <f>'Рейтинговая таблица организаций'!AU20</f>
        <v>96.2</v>
      </c>
      <c r="G18" s="67">
        <f>'Рейтинговая таблица организаций'!BE20</f>
        <v>95.2</v>
      </c>
      <c r="H18" s="67">
        <f>'Рейтинговая таблица организаций'!BF20</f>
        <v>96.5</v>
      </c>
      <c r="I18" s="67" t="str">
        <f t="shared" si="2"/>
        <v>35-36</v>
      </c>
      <c r="J18" s="68">
        <f t="shared" si="0"/>
        <v>35</v>
      </c>
      <c r="K18" s="69">
        <f t="shared" si="1"/>
        <v>2</v>
      </c>
      <c r="L18" s="70" t="str">
        <f>'бланки '!A22</f>
        <v>Сунженский район и г.Карабулак</v>
      </c>
    </row>
    <row r="19" spans="1:12" x14ac:dyDescent="0.2">
      <c r="A19" s="24">
        <f>анкеты!A19</f>
        <v>18</v>
      </c>
      <c r="B19" s="24" t="str">
        <f>'бланки '!C23</f>
        <v>ГБОУ «СОШ №2 с.п. Нестеровское»</v>
      </c>
      <c r="C19" s="24">
        <f>'Рейтинговая таблица организаций'!T21</f>
        <v>99.6</v>
      </c>
      <c r="D19" s="24">
        <f>'Рейтинговая таблица организаций'!AC21</f>
        <v>99.5</v>
      </c>
      <c r="E19" s="24">
        <f>'Рейтинговая таблица организаций'!AK21</f>
        <v>86.2</v>
      </c>
      <c r="F19" s="24">
        <f>'Рейтинговая таблица организаций'!AU21</f>
        <v>99.2</v>
      </c>
      <c r="G19" s="24">
        <f>'Рейтинговая таблица организаций'!BE21</f>
        <v>99.5</v>
      </c>
      <c r="H19" s="24">
        <f>'Рейтинговая таблица организаций'!BF21</f>
        <v>96.8</v>
      </c>
      <c r="I19" s="24" t="str">
        <f t="shared" si="2"/>
        <v>27-29</v>
      </c>
      <c r="J19" s="34">
        <f t="shared" si="0"/>
        <v>27</v>
      </c>
      <c r="K19" s="25">
        <f t="shared" si="1"/>
        <v>3</v>
      </c>
      <c r="L19" s="35" t="str">
        <f>'бланки '!A23</f>
        <v>Сунженский район и г.Карабулак</v>
      </c>
    </row>
    <row r="20" spans="1:12" x14ac:dyDescent="0.2">
      <c r="A20" s="24">
        <f>анкеты!A20</f>
        <v>19</v>
      </c>
      <c r="B20" s="24" t="str">
        <f>'бланки '!C24</f>
        <v>ГБОУ «ООШ №2  г. Сунжа»</v>
      </c>
      <c r="C20" s="24">
        <f>'Рейтинговая таблица организаций'!T22</f>
        <v>99.6</v>
      </c>
      <c r="D20" s="24">
        <f>'Рейтинговая таблица организаций'!AC22</f>
        <v>99</v>
      </c>
      <c r="E20" s="24">
        <f>'Рейтинговая таблица организаций'!AK22</f>
        <v>84.5</v>
      </c>
      <c r="F20" s="24">
        <f>'Рейтинговая таблица организаций'!AU22</f>
        <v>98.2</v>
      </c>
      <c r="G20" s="24">
        <f>'Рейтинговая таблица организаций'!BE22</f>
        <v>99.1</v>
      </c>
      <c r="H20" s="24">
        <f>'Рейтинговая таблица организаций'!BF22</f>
        <v>96.08</v>
      </c>
      <c r="I20" s="24" t="str">
        <f t="shared" si="2"/>
        <v>43</v>
      </c>
      <c r="J20" s="34">
        <f t="shared" si="0"/>
        <v>43</v>
      </c>
      <c r="K20" s="25">
        <f t="shared" si="1"/>
        <v>1</v>
      </c>
      <c r="L20" s="35" t="str">
        <f>'бланки '!A24</f>
        <v>совпадает</v>
      </c>
    </row>
    <row r="21" spans="1:12" x14ac:dyDescent="0.2">
      <c r="A21" s="24">
        <f>анкеты!A21</f>
        <v>20</v>
      </c>
      <c r="B21" s="24" t="str">
        <f>'бланки '!C25</f>
        <v>ГБОУ «СОШ№8 г. Сунжа»</v>
      </c>
      <c r="C21" s="24">
        <f>'Рейтинговая таблица организаций'!T23</f>
        <v>99.6</v>
      </c>
      <c r="D21" s="24">
        <f>'Рейтинговая таблица организаций'!AC23</f>
        <v>100</v>
      </c>
      <c r="E21" s="24">
        <f>'Рейтинговая таблица организаций'!AK23</f>
        <v>93.7</v>
      </c>
      <c r="F21" s="24">
        <f>'Рейтинговая таблица организаций'!AU23</f>
        <v>99.6</v>
      </c>
      <c r="G21" s="24">
        <f>'Рейтинговая таблица организаций'!BE23</f>
        <v>99</v>
      </c>
      <c r="H21" s="24">
        <f>'Рейтинговая таблица организаций'!BF23</f>
        <v>98.38</v>
      </c>
      <c r="I21" s="24" t="str">
        <f t="shared" si="2"/>
        <v>7</v>
      </c>
      <c r="J21" s="34">
        <f t="shared" si="0"/>
        <v>7</v>
      </c>
      <c r="K21" s="25">
        <f t="shared" si="1"/>
        <v>1</v>
      </c>
      <c r="L21" s="35" t="str">
        <f>'бланки '!A25</f>
        <v>Сунженский район и г.Карабулак</v>
      </c>
    </row>
    <row r="22" spans="1:12" x14ac:dyDescent="0.2">
      <c r="A22" s="24">
        <f>анкеты!A22</f>
        <v>21</v>
      </c>
      <c r="B22" s="24" t="str">
        <f>'бланки '!C26</f>
        <v>ГБОУ «СОШ№9 Г. СУНЖА»</v>
      </c>
      <c r="C22" s="24">
        <f>'Рейтинговая таблица организаций'!T24</f>
        <v>99.2</v>
      </c>
      <c r="D22" s="24">
        <f>'Рейтинговая таблица организаций'!AC24</f>
        <v>95</v>
      </c>
      <c r="E22" s="24">
        <f>'Рейтинговая таблица организаций'!AK24</f>
        <v>85.6</v>
      </c>
      <c r="F22" s="24">
        <f>'Рейтинговая таблица организаций'!AU24</f>
        <v>93.8</v>
      </c>
      <c r="G22" s="24">
        <f>'Рейтинговая таблица организаций'!BE24</f>
        <v>90.2</v>
      </c>
      <c r="H22" s="24">
        <f>'Рейтинговая таблица организаций'!BF24</f>
        <v>92.759999999999991</v>
      </c>
      <c r="I22" s="24" t="str">
        <f t="shared" si="2"/>
        <v>83</v>
      </c>
      <c r="J22" s="34">
        <f t="shared" si="0"/>
        <v>83</v>
      </c>
      <c r="K22" s="25">
        <f t="shared" si="1"/>
        <v>1</v>
      </c>
      <c r="L22" s="35" t="str">
        <f>'бланки '!A26</f>
        <v>Сунженский район и г.Карабулак</v>
      </c>
    </row>
    <row r="23" spans="1:12" x14ac:dyDescent="0.2">
      <c r="A23" s="24">
        <f>анкеты!A23</f>
        <v>22</v>
      </c>
      <c r="B23" s="24" t="str">
        <f>'бланки '!C27</f>
        <v>ГБОУ «ООШ С.П. ГАЛАШКИ»</v>
      </c>
      <c r="C23" s="24">
        <f>'Рейтинговая таблица организаций'!T25</f>
        <v>98.4</v>
      </c>
      <c r="D23" s="24">
        <f>'Рейтинговая таблица организаций'!AC25</f>
        <v>95</v>
      </c>
      <c r="E23" s="24">
        <f>'Рейтинговая таблица организаций'!AK25</f>
        <v>70.5</v>
      </c>
      <c r="F23" s="24">
        <f>'Рейтинговая таблица организаций'!AU25</f>
        <v>97</v>
      </c>
      <c r="G23" s="24">
        <f>'Рейтинговая таблица организаций'!BE25</f>
        <v>92.3</v>
      </c>
      <c r="H23" s="24">
        <f>'Рейтинговая таблица организаций'!BF25</f>
        <v>90.64</v>
      </c>
      <c r="I23" s="24" t="str">
        <f t="shared" si="2"/>
        <v>94</v>
      </c>
      <c r="J23" s="34">
        <f t="shared" si="0"/>
        <v>94</v>
      </c>
      <c r="K23" s="25">
        <f t="shared" si="1"/>
        <v>1</v>
      </c>
      <c r="L23" s="35" t="str">
        <f>'бланки '!A27</f>
        <v>Сунженский район и г.Карабулак</v>
      </c>
    </row>
    <row r="24" spans="1:12" s="71" customFormat="1" x14ac:dyDescent="0.2">
      <c r="A24" s="67">
        <f>анкеты!A24</f>
        <v>23</v>
      </c>
      <c r="B24" s="67" t="str">
        <f>'бланки '!C28</f>
        <v>ГБОУ «СОШ №2 С.П.ГАЛАШКИ»</v>
      </c>
      <c r="C24" s="67">
        <f>'Рейтинговая таблица организаций'!T26</f>
        <v>100</v>
      </c>
      <c r="D24" s="67">
        <f>'Рейтинговая таблица организаций'!AC26</f>
        <v>99.5</v>
      </c>
      <c r="E24" s="67">
        <f>'Рейтинговая таблица организаций'!AK26</f>
        <v>86</v>
      </c>
      <c r="F24" s="67">
        <f>'Рейтинговая таблица организаций'!AU26</f>
        <v>99.6</v>
      </c>
      <c r="G24" s="67">
        <f>'Рейтинговая таблица организаций'!BE26</f>
        <v>99.5</v>
      </c>
      <c r="H24" s="67">
        <f>'Рейтинговая таблица организаций'!BF26</f>
        <v>96.92</v>
      </c>
      <c r="I24" s="67" t="str">
        <f t="shared" si="2"/>
        <v>24-25</v>
      </c>
      <c r="J24" s="68">
        <f t="shared" si="0"/>
        <v>24</v>
      </c>
      <c r="K24" s="69">
        <f t="shared" si="1"/>
        <v>2</v>
      </c>
      <c r="L24" s="70" t="str">
        <f>'бланки '!A28</f>
        <v>Сунженский район и г.Карабулак</v>
      </c>
    </row>
    <row r="25" spans="1:12" x14ac:dyDescent="0.2">
      <c r="A25" s="24">
        <f>анкеты!A25</f>
        <v>24</v>
      </c>
      <c r="B25" s="24" t="str">
        <f>'бланки '!C29</f>
        <v>ГБОУ «СОШ №1 С.П. ТРОИЦКОЕ»</v>
      </c>
      <c r="C25" s="24">
        <f>'Рейтинговая таблица организаций'!T27</f>
        <v>99.6</v>
      </c>
      <c r="D25" s="24">
        <f>'Рейтинговая таблица организаций'!AC27</f>
        <v>99</v>
      </c>
      <c r="E25" s="24">
        <f>'Рейтинговая таблица организаций'!AK27</f>
        <v>93.4</v>
      </c>
      <c r="F25" s="24">
        <f>'Рейтинговая таблица организаций'!AU27</f>
        <v>98.4</v>
      </c>
      <c r="G25" s="24">
        <f>'Рейтинговая таблица организаций'!BE27</f>
        <v>98.4</v>
      </c>
      <c r="H25" s="24">
        <f>'Рейтинговая таблица организаций'!BF27</f>
        <v>97.759999999999991</v>
      </c>
      <c r="I25" s="24" t="str">
        <f t="shared" si="2"/>
        <v>12</v>
      </c>
      <c r="J25" s="34">
        <f t="shared" si="0"/>
        <v>12</v>
      </c>
      <c r="K25" s="25">
        <f t="shared" si="1"/>
        <v>1</v>
      </c>
      <c r="L25" s="35" t="str">
        <f>'бланки '!A29</f>
        <v>Сунженский район и г.Карабулак</v>
      </c>
    </row>
    <row r="26" spans="1:12" x14ac:dyDescent="0.2">
      <c r="A26" s="24">
        <f>анкеты!A26</f>
        <v>25</v>
      </c>
      <c r="B26" s="24" t="str">
        <f>'бланки '!C30</f>
        <v>ГБОУ «СОШ№5 С.П. ТРОИЦКОЕ»</v>
      </c>
      <c r="C26" s="24">
        <f>'Рейтинговая таблица организаций'!T28</f>
        <v>99.2</v>
      </c>
      <c r="D26" s="24">
        <f>'Рейтинговая таблица организаций'!AC28</f>
        <v>97.5</v>
      </c>
      <c r="E26" s="24">
        <f>'Рейтинговая таблица организаций'!AK28</f>
        <v>99.1</v>
      </c>
      <c r="F26" s="24">
        <f>'Рейтинговая таблица организаций'!AU28</f>
        <v>97.2</v>
      </c>
      <c r="G26" s="24">
        <f>'Рейтинговая таблица организаций'!BE28</f>
        <v>95.6</v>
      </c>
      <c r="H26" s="24">
        <f>'Рейтинговая таблица организаций'!BF28</f>
        <v>97.719999999999985</v>
      </c>
      <c r="I26" s="24" t="str">
        <f t="shared" si="2"/>
        <v>15</v>
      </c>
      <c r="J26" s="34">
        <f t="shared" si="0"/>
        <v>15</v>
      </c>
      <c r="K26" s="25">
        <f t="shared" si="1"/>
        <v>1</v>
      </c>
      <c r="L26" s="35" t="str">
        <f>'бланки '!A30</f>
        <v>Сунженский район и г.Карабулак</v>
      </c>
    </row>
    <row r="27" spans="1:12" x14ac:dyDescent="0.2">
      <c r="A27" s="24">
        <f>анкеты!A27</f>
        <v>26</v>
      </c>
      <c r="B27" s="24" t="str">
        <f>'бланки '!C31</f>
        <v>ГБОУ «НОШ С.П. БЕРД-ЮРТ»</v>
      </c>
      <c r="C27" s="24">
        <f>'Рейтинговая таблица организаций'!T29</f>
        <v>100</v>
      </c>
      <c r="D27" s="24">
        <f>'Рейтинговая таблица организаций'!AC29</f>
        <v>100</v>
      </c>
      <c r="E27" s="24">
        <f>'Рейтинговая таблица организаций'!AK29</f>
        <v>88</v>
      </c>
      <c r="F27" s="24">
        <f>'Рейтинговая таблица организаций'!AU29</f>
        <v>100</v>
      </c>
      <c r="G27" s="24">
        <f>'Рейтинговая таблица организаций'!BE29</f>
        <v>98.8</v>
      </c>
      <c r="H27" s="24">
        <f>'Рейтинговая таблица организаций'!BF29</f>
        <v>97.36</v>
      </c>
      <c r="I27" s="24" t="str">
        <f t="shared" si="2"/>
        <v>19</v>
      </c>
      <c r="J27" s="34">
        <f t="shared" si="0"/>
        <v>19</v>
      </c>
      <c r="K27" s="25">
        <f t="shared" si="1"/>
        <v>1</v>
      </c>
      <c r="L27" s="35" t="str">
        <f>'бланки '!A31</f>
        <v>Сунженский район и г.Карабулак</v>
      </c>
    </row>
    <row r="28" spans="1:12" x14ac:dyDescent="0.2">
      <c r="A28" s="24">
        <f>анкеты!A28</f>
        <v>27</v>
      </c>
      <c r="B28" s="24" t="str">
        <f>'бланки '!C32</f>
        <v>ГБОУ «СОШ №1 г. Карабулак»</v>
      </c>
      <c r="C28" s="24">
        <f>'Рейтинговая таблица организаций'!T30</f>
        <v>98</v>
      </c>
      <c r="D28" s="24">
        <f>'Рейтинговая таблица организаций'!AC30</f>
        <v>96.5</v>
      </c>
      <c r="E28" s="24">
        <f>'Рейтинговая таблица организаций'!AK30</f>
        <v>84.2</v>
      </c>
      <c r="F28" s="24">
        <f>'Рейтинговая таблица организаций'!AU30</f>
        <v>96.6</v>
      </c>
      <c r="G28" s="24">
        <f>'Рейтинговая таблица организаций'!BE30</f>
        <v>94.1</v>
      </c>
      <c r="H28" s="24">
        <f>'Рейтинговая таблица организаций'!BF30</f>
        <v>93.88</v>
      </c>
      <c r="I28" s="24" t="str">
        <f t="shared" si="2"/>
        <v>66</v>
      </c>
      <c r="J28" s="34">
        <f t="shared" si="0"/>
        <v>66</v>
      </c>
      <c r="K28" s="25">
        <f t="shared" si="1"/>
        <v>1</v>
      </c>
      <c r="L28" s="35" t="str">
        <f>'бланки '!A32</f>
        <v>Сунженский район и г.Карабулак</v>
      </c>
    </row>
    <row r="29" spans="1:12" x14ac:dyDescent="0.2">
      <c r="A29" s="24">
        <f>анкеты!A29</f>
        <v>28</v>
      </c>
      <c r="B29" s="24" t="str">
        <f>'бланки '!C33</f>
        <v>ГБОУ «СОШ №2 г. Карабулак»</v>
      </c>
      <c r="C29" s="24">
        <f>'Рейтинговая таблица организаций'!T31</f>
        <v>99.6</v>
      </c>
      <c r="D29" s="24">
        <f>'Рейтинговая таблица организаций'!AC31</f>
        <v>100</v>
      </c>
      <c r="E29" s="24">
        <f>'Рейтинговая таблица организаций'!AK31</f>
        <v>69.7</v>
      </c>
      <c r="F29" s="24">
        <f>'Рейтинговая таблица организаций'!AU31</f>
        <v>99.6</v>
      </c>
      <c r="G29" s="24">
        <f>'Рейтинговая таблица организаций'!BE31</f>
        <v>100</v>
      </c>
      <c r="H29" s="24">
        <f>'Рейтинговая таблица организаций'!BF31</f>
        <v>93.78</v>
      </c>
      <c r="I29" s="24" t="str">
        <f t="shared" si="2"/>
        <v>68-70</v>
      </c>
      <c r="J29" s="34">
        <f t="shared" si="0"/>
        <v>68</v>
      </c>
      <c r="K29" s="25">
        <f t="shared" si="1"/>
        <v>3</v>
      </c>
      <c r="L29" s="35" t="str">
        <f>'бланки '!A33</f>
        <v>Сунженский район и г.Карабулак</v>
      </c>
    </row>
    <row r="30" spans="1:12" x14ac:dyDescent="0.2">
      <c r="A30" s="24">
        <f>анкеты!A30</f>
        <v>29</v>
      </c>
      <c r="B30" s="24" t="str">
        <f>'бланки '!C34</f>
        <v>ГБОУ «СОШ №4 г. Карабулак» ИМЕНИ АХМЕТА ХАМИЕВИЧА БОКОВА»</v>
      </c>
      <c r="C30" s="24">
        <f>'Рейтинговая таблица организаций'!T32</f>
        <v>99.6</v>
      </c>
      <c r="D30" s="24">
        <f>'Рейтинговая таблица организаций'!AC32</f>
        <v>99.5</v>
      </c>
      <c r="E30" s="24">
        <f>'Рейтинговая таблица организаций'!AK32</f>
        <v>94</v>
      </c>
      <c r="F30" s="24">
        <f>'Рейтинговая таблица организаций'!AU32</f>
        <v>99.8</v>
      </c>
      <c r="G30" s="24">
        <f>'Рейтинговая таблица организаций'!BE32</f>
        <v>99</v>
      </c>
      <c r="H30" s="24">
        <f>'Рейтинговая таблица организаций'!BF32</f>
        <v>98.38000000000001</v>
      </c>
      <c r="I30" s="24" t="str">
        <f t="shared" si="2"/>
        <v>6</v>
      </c>
      <c r="J30" s="34">
        <f t="shared" si="0"/>
        <v>6</v>
      </c>
      <c r="K30" s="25">
        <f t="shared" si="1"/>
        <v>1</v>
      </c>
      <c r="L30" s="35" t="str">
        <f>'бланки '!A34</f>
        <v>Сунженский район и г.Карабулак</v>
      </c>
    </row>
    <row r="31" spans="1:12" x14ac:dyDescent="0.2">
      <c r="A31" s="24">
        <f>анкеты!A31</f>
        <v>30</v>
      </c>
      <c r="B31" s="24" t="str">
        <f>'бланки '!C35</f>
        <v>ГБОУ «СОШ №6 г. Карабулак»</v>
      </c>
      <c r="C31" s="24">
        <f>'Рейтинговая таблица организаций'!T33</f>
        <v>98.8</v>
      </c>
      <c r="D31" s="24">
        <f>'Рейтинговая таблица организаций'!AC33</f>
        <v>98</v>
      </c>
      <c r="E31" s="24">
        <f>'Рейтинговая таблица организаций'!AK33</f>
        <v>93.1</v>
      </c>
      <c r="F31" s="24">
        <f>'Рейтинговая таблица организаций'!AU33</f>
        <v>98.4</v>
      </c>
      <c r="G31" s="24">
        <f>'Рейтинговая таблица организаций'!BE33</f>
        <v>96.8</v>
      </c>
      <c r="H31" s="24">
        <f>'Рейтинговая таблица организаций'!BF33</f>
        <v>97.02</v>
      </c>
      <c r="I31" s="24" t="str">
        <f t="shared" si="2"/>
        <v>20</v>
      </c>
      <c r="J31" s="34">
        <f t="shared" si="0"/>
        <v>20</v>
      </c>
      <c r="K31" s="25">
        <f t="shared" si="1"/>
        <v>1</v>
      </c>
      <c r="L31" s="35" t="str">
        <f>'бланки '!A35</f>
        <v>Сунженский район и г.Карабулак</v>
      </c>
    </row>
    <row r="32" spans="1:12" x14ac:dyDescent="0.2">
      <c r="A32" s="24">
        <f>анкеты!A32</f>
        <v>31</v>
      </c>
      <c r="B32" s="24" t="str">
        <f>'бланки '!C36</f>
        <v>ГБОУ «СОШ№7 г. Карабулак»</v>
      </c>
      <c r="C32" s="24">
        <f>'Рейтинговая таблица организаций'!T34</f>
        <v>98.4</v>
      </c>
      <c r="D32" s="24">
        <f>'Рейтинговая таблица организаций'!AC34</f>
        <v>96</v>
      </c>
      <c r="E32" s="24">
        <f>'Рейтинговая таблица организаций'!AK34</f>
        <v>99.4</v>
      </c>
      <c r="F32" s="24">
        <f>'Рейтинговая таблица организаций'!AU34</f>
        <v>94.4</v>
      </c>
      <c r="G32" s="24">
        <f>'Рейтинговая таблица организаций'!BE34</f>
        <v>93.6</v>
      </c>
      <c r="H32" s="24">
        <f>'Рейтинговая таблица организаций'!BF34</f>
        <v>96.360000000000014</v>
      </c>
      <c r="I32" s="24" t="str">
        <f t="shared" si="2"/>
        <v>40</v>
      </c>
      <c r="J32" s="34">
        <f t="shared" si="0"/>
        <v>40</v>
      </c>
      <c r="K32" s="25">
        <f t="shared" si="1"/>
        <v>1</v>
      </c>
      <c r="L32" s="35" t="str">
        <f>'бланки '!A36</f>
        <v>Сунженский район и г.Карабулак</v>
      </c>
    </row>
    <row r="33" spans="1:12" x14ac:dyDescent="0.2">
      <c r="A33" s="24">
        <f>анкеты!A33</f>
        <v>32</v>
      </c>
      <c r="B33" s="24" t="str">
        <f>'бланки '!C37</f>
        <v>ГБДОУ «ДЕТСКИЙ САД Г.СУНЖА «СКАЗОЧНЫЙ»</v>
      </c>
      <c r="C33" s="24">
        <f>'Рейтинговая таблица организаций'!T35</f>
        <v>98.4</v>
      </c>
      <c r="D33" s="24">
        <f>'Рейтинговая таблица организаций'!AC35</f>
        <v>96.5</v>
      </c>
      <c r="E33" s="24">
        <f>'Рейтинговая таблица организаций'!AK35</f>
        <v>88</v>
      </c>
      <c r="F33" s="24">
        <f>'Рейтинговая таблица организаций'!AU35</f>
        <v>98.4</v>
      </c>
      <c r="G33" s="24">
        <f>'Рейтинговая таблица организаций'!BE35</f>
        <v>98.4</v>
      </c>
      <c r="H33" s="24">
        <f>'Рейтинговая таблица организаций'!BF35</f>
        <v>95.939999999999984</v>
      </c>
      <c r="I33" s="24" t="str">
        <f t="shared" si="2"/>
        <v>48</v>
      </c>
      <c r="J33" s="34">
        <f t="shared" si="0"/>
        <v>48</v>
      </c>
      <c r="K33" s="25">
        <f t="shared" si="1"/>
        <v>1</v>
      </c>
      <c r="L33" s="35" t="str">
        <f>'бланки '!A37</f>
        <v>Сунженский район и г.Карабулак</v>
      </c>
    </row>
    <row r="34" spans="1:12" x14ac:dyDescent="0.2">
      <c r="A34" s="24">
        <f>анкеты!A34</f>
        <v>33</v>
      </c>
      <c r="B34" s="24" t="str">
        <f>'бланки '!C38</f>
        <v>ГБДОУ «ДЕТСКИЙ САД - ЯСЛИ С. П. АЛХАСТЫ «СОЛНЫШКО»</v>
      </c>
      <c r="C34" s="24">
        <f>'Рейтинговая таблица организаций'!T36</f>
        <v>100</v>
      </c>
      <c r="D34" s="24">
        <f>'Рейтинговая таблица организаций'!AC36</f>
        <v>100</v>
      </c>
      <c r="E34" s="24">
        <f>'Рейтинговая таблица организаций'!AK36</f>
        <v>76</v>
      </c>
      <c r="F34" s="24">
        <f>'Рейтинговая таблица организаций'!AU36</f>
        <v>100</v>
      </c>
      <c r="G34" s="24">
        <f>'Рейтинговая таблица организаций'!BE36</f>
        <v>100</v>
      </c>
      <c r="H34" s="24">
        <f>'Рейтинговая таблица организаций'!BF36</f>
        <v>95.2</v>
      </c>
      <c r="I34" s="24" t="str">
        <f t="shared" si="2"/>
        <v>53</v>
      </c>
      <c r="J34" s="34">
        <f t="shared" ref="J34:J65" si="3">RANK(H34,H$2:H$101)</f>
        <v>53</v>
      </c>
      <c r="K34" s="25">
        <f t="shared" ref="K34:K65" si="4">COUNTIF(J$2:J$101,J34)</f>
        <v>1</v>
      </c>
      <c r="L34" s="35" t="str">
        <f>'бланки '!A38</f>
        <v>Сунженский район и г.Карабулак</v>
      </c>
    </row>
    <row r="35" spans="1:12" x14ac:dyDescent="0.2">
      <c r="A35" s="24">
        <f>анкеты!A35</f>
        <v>34</v>
      </c>
      <c r="B35" s="24" t="str">
        <f>'бланки '!C39</f>
        <v>ГБДОУ «ДЕТСКИЙ САД-ЯСЛИ №2 С.П.ТРОИЦКОЕ «АЬРЗИ-К1ОРИГ»</v>
      </c>
      <c r="C35" s="24">
        <f>'Рейтинговая таблица организаций'!T37</f>
        <v>99.2</v>
      </c>
      <c r="D35" s="24">
        <f>'Рейтинговая таблица организаций'!AC37</f>
        <v>97.5</v>
      </c>
      <c r="E35" s="24">
        <f>'Рейтинговая таблица организаций'!AK37</f>
        <v>100</v>
      </c>
      <c r="F35" s="24">
        <f>'Рейтинговая таблица организаций'!AU37</f>
        <v>96.4</v>
      </c>
      <c r="G35" s="24">
        <f>'Рейтинговая таблица организаций'!BE37</f>
        <v>98.6</v>
      </c>
      <c r="H35" s="24">
        <f>'Рейтинговая таблица организаций'!BF37</f>
        <v>98.34</v>
      </c>
      <c r="I35" s="24" t="str">
        <f t="shared" si="2"/>
        <v>8</v>
      </c>
      <c r="J35" s="34">
        <f t="shared" si="3"/>
        <v>8</v>
      </c>
      <c r="K35" s="25">
        <f t="shared" si="4"/>
        <v>1</v>
      </c>
      <c r="L35" s="35" t="str">
        <f>'бланки '!A39</f>
        <v>Сунженский район и г.Карабулак</v>
      </c>
    </row>
    <row r="36" spans="1:12" x14ac:dyDescent="0.2">
      <c r="A36" s="24">
        <f>анкеты!A36</f>
        <v>35</v>
      </c>
      <c r="B36" s="24" t="str">
        <f>'бланки '!C40</f>
        <v>ГБДОУ «ДЕТСКИЙ САД №1 С.П.ТРОИЦКОЕ «ДЮЙМОВОЧКА»</v>
      </c>
      <c r="C36" s="24">
        <f>'Рейтинговая таблица организаций'!T38</f>
        <v>99.2</v>
      </c>
      <c r="D36" s="24">
        <f>'Рейтинговая таблица организаций'!AC38</f>
        <v>99.5</v>
      </c>
      <c r="E36" s="24">
        <f>'Рейтинговая таблица организаций'!AK38</f>
        <v>72</v>
      </c>
      <c r="F36" s="24">
        <f>'Рейтинговая таблица организаций'!AU38</f>
        <v>99.4</v>
      </c>
      <c r="G36" s="24">
        <f>'Рейтинговая таблица организаций'!BE38</f>
        <v>99.5</v>
      </c>
      <c r="H36" s="24">
        <f>'Рейтинговая таблица организаций'!BF38</f>
        <v>93.92</v>
      </c>
      <c r="I36" s="24" t="str">
        <f t="shared" si="2"/>
        <v>65</v>
      </c>
      <c r="J36" s="34">
        <f t="shared" si="3"/>
        <v>65</v>
      </c>
      <c r="K36" s="25">
        <f t="shared" si="4"/>
        <v>1</v>
      </c>
      <c r="L36" s="35" t="str">
        <f>'бланки '!A40</f>
        <v>Сунженский район и г.Карабулак</v>
      </c>
    </row>
    <row r="37" spans="1:12" x14ac:dyDescent="0.2">
      <c r="A37" s="24">
        <f>анкеты!A37</f>
        <v>36</v>
      </c>
      <c r="B37" s="24" t="str">
        <f>'бланки '!C41</f>
        <v>ГБДОУ ДЕТСКИЙ САД-ЯСЛИ С.П.НЕСТЕРОВСКОЕ «РАДУГА»</v>
      </c>
      <c r="C37" s="24">
        <f>'Рейтинговая таблица организаций'!T39</f>
        <v>99.6</v>
      </c>
      <c r="D37" s="24">
        <f>'Рейтинговая таблица организаций'!AC39</f>
        <v>97.5</v>
      </c>
      <c r="E37" s="24">
        <f>'Рейтинговая таблица организаций'!AK39</f>
        <v>78</v>
      </c>
      <c r="F37" s="24">
        <f>'Рейтинговая таблица организаций'!AU39</f>
        <v>98</v>
      </c>
      <c r="G37" s="24">
        <f>'Рейтинговая таблица организаций'!BE39</f>
        <v>97.6</v>
      </c>
      <c r="H37" s="24">
        <f>'Рейтинговая таблица организаций'!BF39</f>
        <v>94.140000000000015</v>
      </c>
      <c r="I37" s="24" t="str">
        <f t="shared" si="2"/>
        <v>62</v>
      </c>
      <c r="J37" s="34">
        <f t="shared" si="3"/>
        <v>62</v>
      </c>
      <c r="K37" s="25">
        <f t="shared" si="4"/>
        <v>1</v>
      </c>
      <c r="L37" s="35" t="str">
        <f>'бланки '!A41</f>
        <v>Сунженский район и г.Карабулак</v>
      </c>
    </row>
    <row r="38" spans="1:12" x14ac:dyDescent="0.2">
      <c r="A38" s="24">
        <f>анкеты!A38</f>
        <v>37</v>
      </c>
      <c r="B38" s="24" t="str">
        <f>'бланки '!C42</f>
        <v>ГБДОУ «ДЕТСКИЙ САД №4 с.п. Троицкое «Изумрудный город»</v>
      </c>
      <c r="C38" s="24">
        <f>'Рейтинговая таблица организаций'!T40</f>
        <v>98.4</v>
      </c>
      <c r="D38" s="24">
        <f>'Рейтинговая таблица организаций'!AC40</f>
        <v>96</v>
      </c>
      <c r="E38" s="24">
        <f>'Рейтинговая таблица организаций'!AK40</f>
        <v>94</v>
      </c>
      <c r="F38" s="24">
        <f>'Рейтинговая таблица организаций'!AU40</f>
        <v>95.6</v>
      </c>
      <c r="G38" s="24">
        <f>'Рейтинговая таблица организаций'!BE40</f>
        <v>95.8</v>
      </c>
      <c r="H38" s="24">
        <f>'Рейтинговая таблица организаций'!BF40</f>
        <v>95.960000000000008</v>
      </c>
      <c r="I38" s="24" t="str">
        <f t="shared" si="2"/>
        <v>47</v>
      </c>
      <c r="J38" s="34">
        <f t="shared" si="3"/>
        <v>47</v>
      </c>
      <c r="K38" s="25">
        <f t="shared" si="4"/>
        <v>1</v>
      </c>
      <c r="L38" s="35" t="str">
        <f>'бланки '!A42</f>
        <v>Сунженский район и г.Карабулак</v>
      </c>
    </row>
    <row r="39" spans="1:12" x14ac:dyDescent="0.2">
      <c r="A39" s="24">
        <f>анкеты!A39</f>
        <v>38</v>
      </c>
      <c r="B39" s="24" t="str">
        <f>'бланки '!C43</f>
        <v>ГБДОУ « Детский сад №6 г. Карабулак «Страна детства»</v>
      </c>
      <c r="C39" s="24">
        <f>'Рейтинговая таблица организаций'!T41</f>
        <v>98.4</v>
      </c>
      <c r="D39" s="24">
        <f>'Рейтинговая таблица организаций'!AC41</f>
        <v>96</v>
      </c>
      <c r="E39" s="24">
        <f>'Рейтинговая таблица организаций'!AK41</f>
        <v>92</v>
      </c>
      <c r="F39" s="24">
        <f>'Рейтинговая таблица организаций'!AU41</f>
        <v>98.4</v>
      </c>
      <c r="G39" s="24">
        <f>'Рейтинговая таблица организаций'!BE41</f>
        <v>97.1</v>
      </c>
      <c r="H39" s="24">
        <f>'Рейтинговая таблица организаций'!BF41</f>
        <v>96.38</v>
      </c>
      <c r="I39" s="24" t="str">
        <f t="shared" si="2"/>
        <v>39</v>
      </c>
      <c r="J39" s="34">
        <f t="shared" si="3"/>
        <v>39</v>
      </c>
      <c r="K39" s="25">
        <f t="shared" si="4"/>
        <v>1</v>
      </c>
      <c r="L39" s="35" t="str">
        <f>'бланки '!A43</f>
        <v>Сунженский район и г.Карабулак</v>
      </c>
    </row>
    <row r="40" spans="1:12" x14ac:dyDescent="0.2">
      <c r="A40" s="24">
        <f>анкеты!A40</f>
        <v>39</v>
      </c>
      <c r="B40" s="24" t="str">
        <f>'бланки '!C44</f>
        <v>ГБОУ «ГИМНАЗИЯ №1 Г. МАЛГОБЕК»</v>
      </c>
      <c r="C40" s="24">
        <f>'Рейтинговая таблица организаций'!T42</f>
        <v>97.2</v>
      </c>
      <c r="D40" s="24">
        <f>'Рейтинговая таблица организаций'!AC42</f>
        <v>99.5</v>
      </c>
      <c r="E40" s="24">
        <f>'Рейтинговая таблица организаций'!AK42</f>
        <v>79.400000000000006</v>
      </c>
      <c r="F40" s="24">
        <f>'Рейтинговая таблица организаций'!AU42</f>
        <v>100</v>
      </c>
      <c r="G40" s="24">
        <f>'Рейтинговая таблица организаций'!BE42</f>
        <v>99.5</v>
      </c>
      <c r="H40" s="24">
        <f>'Рейтинговая таблица организаций'!BF42</f>
        <v>95.12</v>
      </c>
      <c r="I40" s="24" t="str">
        <f t="shared" si="2"/>
        <v>54-55</v>
      </c>
      <c r="J40" s="34">
        <f t="shared" si="3"/>
        <v>54</v>
      </c>
      <c r="K40" s="25">
        <f t="shared" si="4"/>
        <v>2</v>
      </c>
      <c r="L40" s="35" t="str">
        <f>'бланки '!A44</f>
        <v>г.Малгобек и Малгобекский район</v>
      </c>
    </row>
    <row r="41" spans="1:12" x14ac:dyDescent="0.2">
      <c r="A41" s="24">
        <f>анкеты!A41</f>
        <v>40</v>
      </c>
      <c r="B41" s="24" t="str">
        <f>'бланки '!C45</f>
        <v>ГБОУ «СОШ №1 Г. МАЛГОБЕК»</v>
      </c>
      <c r="C41" s="24">
        <f>'Рейтинговая таблица организаций'!T43</f>
        <v>99.2</v>
      </c>
      <c r="D41" s="24">
        <f>'Рейтинговая таблица организаций'!AC43</f>
        <v>99</v>
      </c>
      <c r="E41" s="24">
        <f>'Рейтинговая таблица организаций'!AK43</f>
        <v>71.400000000000006</v>
      </c>
      <c r="F41" s="24">
        <f>'Рейтинговая таблица организаций'!AU43</f>
        <v>99.8</v>
      </c>
      <c r="G41" s="24">
        <f>'Рейтинговая таблица организаций'!BE43</f>
        <v>99.5</v>
      </c>
      <c r="H41" s="24">
        <f>'Рейтинговая таблица организаций'!BF43</f>
        <v>93.78</v>
      </c>
      <c r="I41" s="24" t="str">
        <f t="shared" si="2"/>
        <v>68-70</v>
      </c>
      <c r="J41" s="34">
        <f t="shared" si="3"/>
        <v>68</v>
      </c>
      <c r="K41" s="25">
        <f t="shared" si="4"/>
        <v>3</v>
      </c>
      <c r="L41" s="35" t="str">
        <f>'бланки '!A45</f>
        <v>г.Малгобек и Малгобекский район</v>
      </c>
    </row>
    <row r="42" spans="1:12" x14ac:dyDescent="0.2">
      <c r="A42" s="24">
        <f>анкеты!A42</f>
        <v>41</v>
      </c>
      <c r="B42" s="24" t="str">
        <f>'бланки '!C46</f>
        <v>ГБОУ «СОШ №6 Г.МАЛГОБЕК»</v>
      </c>
      <c r="C42" s="24">
        <f>'Рейтинговая таблица организаций'!T44</f>
        <v>100</v>
      </c>
      <c r="D42" s="24">
        <f>'Рейтинговая таблица организаций'!AC44</f>
        <v>100</v>
      </c>
      <c r="E42" s="24">
        <f>'Рейтинговая таблица организаций'!AK44</f>
        <v>80</v>
      </c>
      <c r="F42" s="24">
        <f>'Рейтинговая таблица организаций'!AU44</f>
        <v>100</v>
      </c>
      <c r="G42" s="24">
        <f>'Рейтинговая таблица организаций'!BE44</f>
        <v>100</v>
      </c>
      <c r="H42" s="24">
        <f>'Рейтинговая таблица организаций'!BF44</f>
        <v>96</v>
      </c>
      <c r="I42" s="24" t="str">
        <f t="shared" si="2"/>
        <v>45-46</v>
      </c>
      <c r="J42" s="34">
        <f t="shared" si="3"/>
        <v>45</v>
      </c>
      <c r="K42" s="25">
        <f t="shared" si="4"/>
        <v>2</v>
      </c>
      <c r="L42" s="35" t="str">
        <f>'бланки '!A46</f>
        <v>г.Малгобек и Малгобекский район</v>
      </c>
    </row>
    <row r="43" spans="1:12" x14ac:dyDescent="0.2">
      <c r="A43" s="24">
        <f>анкеты!A43</f>
        <v>42</v>
      </c>
      <c r="B43" s="24" t="str">
        <f>'бланки '!C47</f>
        <v>ГБОУ «СОШ №9 Г.МАЛГОБЕК»</v>
      </c>
      <c r="C43" s="24">
        <f>'Рейтинговая таблица организаций'!T45</f>
        <v>96</v>
      </c>
      <c r="D43" s="24">
        <f>'Рейтинговая таблица организаций'!AC45</f>
        <v>100</v>
      </c>
      <c r="E43" s="24">
        <f>'Рейтинговая таблица организаций'!AK45</f>
        <v>88</v>
      </c>
      <c r="F43" s="24">
        <f>'Рейтинговая таблица организаций'!AU45</f>
        <v>100</v>
      </c>
      <c r="G43" s="24">
        <f>'Рейтинговая таблица организаций'!BE45</f>
        <v>100</v>
      </c>
      <c r="H43" s="24">
        <f>'Рейтинговая таблица организаций'!BF45</f>
        <v>96.8</v>
      </c>
      <c r="I43" s="24" t="str">
        <f t="shared" si="2"/>
        <v>27-29</v>
      </c>
      <c r="J43" s="34">
        <f t="shared" si="3"/>
        <v>27</v>
      </c>
      <c r="K43" s="25">
        <f t="shared" si="4"/>
        <v>3</v>
      </c>
      <c r="L43" s="35" t="str">
        <f>'бланки '!A47</f>
        <v>г.Малгобек и Малгобекский район</v>
      </c>
    </row>
    <row r="44" spans="1:12" x14ac:dyDescent="0.2">
      <c r="A44" s="24">
        <f>анкеты!A44</f>
        <v>43</v>
      </c>
      <c r="B44" s="24" t="str">
        <f>'бланки '!C48</f>
        <v>ГБОУ «СОШ №13 Г. МАЛГОБЕК»</v>
      </c>
      <c r="C44" s="24">
        <f>'Рейтинговая таблица организаций'!T46</f>
        <v>100</v>
      </c>
      <c r="D44" s="24">
        <f>'Рейтинговая таблица организаций'!AC46</f>
        <v>100</v>
      </c>
      <c r="E44" s="24">
        <f>'Рейтинговая таблица организаций'!AK46</f>
        <v>68.7</v>
      </c>
      <c r="F44" s="24">
        <f>'Рейтинговая таблица организаций'!AU46</f>
        <v>100</v>
      </c>
      <c r="G44" s="24">
        <f>'Рейтинговая таблица организаций'!BE46</f>
        <v>100</v>
      </c>
      <c r="H44" s="24">
        <f>'Рейтинговая таблица организаций'!BF46</f>
        <v>93.74</v>
      </c>
      <c r="I44" s="24" t="str">
        <f t="shared" si="2"/>
        <v>71</v>
      </c>
      <c r="J44" s="34">
        <f t="shared" si="3"/>
        <v>71</v>
      </c>
      <c r="K44" s="25">
        <f t="shared" si="4"/>
        <v>1</v>
      </c>
      <c r="L44" s="35" t="str">
        <f>'бланки '!A48</f>
        <v>г.Малгобек и Малгобекский район</v>
      </c>
    </row>
    <row r="45" spans="1:12" x14ac:dyDescent="0.2">
      <c r="A45" s="24">
        <f>анкеты!A45</f>
        <v>44</v>
      </c>
      <c r="B45" s="24" t="str">
        <f>'бланки '!C49</f>
        <v>ГБОУ «СОШ №16 Г. МАЛГОБЕК»</v>
      </c>
      <c r="C45" s="24">
        <f>'Рейтинговая таблица организаций'!T47</f>
        <v>98.8</v>
      </c>
      <c r="D45" s="24">
        <f>'Рейтинговая таблица организаций'!AC47</f>
        <v>98</v>
      </c>
      <c r="E45" s="24">
        <f>'Рейтинговая таблица организаций'!AK47</f>
        <v>65.7</v>
      </c>
      <c r="F45" s="24">
        <f>'Рейтинговая таблица организаций'!AU47</f>
        <v>97</v>
      </c>
      <c r="G45" s="24">
        <f>'Рейтинговая таблица организаций'!BE47</f>
        <v>98.1</v>
      </c>
      <c r="H45" s="24">
        <f>'Рейтинговая таблица организаций'!BF47</f>
        <v>91.52000000000001</v>
      </c>
      <c r="I45" s="24" t="str">
        <f t="shared" si="2"/>
        <v>91</v>
      </c>
      <c r="J45" s="34">
        <f t="shared" si="3"/>
        <v>91</v>
      </c>
      <c r="K45" s="25">
        <f t="shared" si="4"/>
        <v>1</v>
      </c>
      <c r="L45" s="35" t="str">
        <f>'бланки '!A49</f>
        <v>г.Малгобек и Малгобекский район</v>
      </c>
    </row>
    <row r="46" spans="1:12" x14ac:dyDescent="0.2">
      <c r="A46" s="24">
        <f>анкеты!A46</f>
        <v>45</v>
      </c>
      <c r="B46" s="24" t="str">
        <f>'бланки '!C50</f>
        <v>ГБОУ «СОШ №20 Г. МАЛГОБЕК»</v>
      </c>
      <c r="C46" s="24">
        <f>'Рейтинговая таблица организаций'!T48</f>
        <v>99.6</v>
      </c>
      <c r="D46" s="24">
        <f>'Рейтинговая таблица организаций'!AC48</f>
        <v>100</v>
      </c>
      <c r="E46" s="24">
        <f>'Рейтинговая таблица организаций'!AK48</f>
        <v>63.6</v>
      </c>
      <c r="F46" s="24">
        <f>'Рейтинговая таблица организаций'!AU48</f>
        <v>99.6</v>
      </c>
      <c r="G46" s="24">
        <f>'Рейтинговая таблица организаций'!BE48</f>
        <v>99.8</v>
      </c>
      <c r="H46" s="24">
        <f>'Рейтинговая таблица организаций'!BF48</f>
        <v>92.52</v>
      </c>
      <c r="I46" s="24" t="str">
        <f t="shared" si="2"/>
        <v>85</v>
      </c>
      <c r="J46" s="34">
        <f t="shared" si="3"/>
        <v>85</v>
      </c>
      <c r="K46" s="25">
        <f t="shared" si="4"/>
        <v>1</v>
      </c>
      <c r="L46" s="35" t="str">
        <f>'бланки '!A50</f>
        <v>г.Малгобек и Малгобекский район</v>
      </c>
    </row>
    <row r="47" spans="1:12" x14ac:dyDescent="0.2">
      <c r="A47" s="24">
        <f>анкеты!A47</f>
        <v>46</v>
      </c>
      <c r="B47" s="24" t="str">
        <f>'бланки '!C51</f>
        <v>ГБОУ «СОШ№1 С.П. Верхние Ачалуки»</v>
      </c>
      <c r="C47" s="24">
        <f>'Рейтинговая таблица организаций'!T49</f>
        <v>99.6</v>
      </c>
      <c r="D47" s="24">
        <f>'Рейтинговая таблица организаций'!AC49</f>
        <v>99</v>
      </c>
      <c r="E47" s="24">
        <f>'Рейтинговая таблица организаций'!AK49</f>
        <v>83.7</v>
      </c>
      <c r="F47" s="24">
        <f>'Рейтинговая таблица организаций'!AU49</f>
        <v>99</v>
      </c>
      <c r="G47" s="24">
        <f>'Рейтинговая таблица организаций'!BE49</f>
        <v>98.7</v>
      </c>
      <c r="H47" s="24">
        <f>'Рейтинговая таблица организаций'!BF49</f>
        <v>96</v>
      </c>
      <c r="I47" s="24" t="str">
        <f t="shared" si="2"/>
        <v>45-46</v>
      </c>
      <c r="J47" s="34">
        <f t="shared" si="3"/>
        <v>45</v>
      </c>
      <c r="K47" s="25">
        <f t="shared" si="4"/>
        <v>2</v>
      </c>
      <c r="L47" s="35" t="str">
        <f>'бланки '!A51</f>
        <v>г.Малгобек и Малгобекский район</v>
      </c>
    </row>
    <row r="48" spans="1:12" x14ac:dyDescent="0.2">
      <c r="A48" s="24">
        <f>анкеты!A48</f>
        <v>47</v>
      </c>
      <c r="B48" s="24" t="str">
        <f>'бланки '!C52</f>
        <v>ГБОУ «ШКОЛА-ИНТЕРНАТ №4 МАЛГОБЕКСКОГО РАЙОНА»</v>
      </c>
      <c r="C48" s="24">
        <f>'Рейтинговая таблица организаций'!T50</f>
        <v>99.2</v>
      </c>
      <c r="D48" s="24">
        <f>'Рейтинговая таблица организаций'!AC50</f>
        <v>99.5</v>
      </c>
      <c r="E48" s="24">
        <f>'Рейтинговая таблица организаций'!AK50</f>
        <v>100</v>
      </c>
      <c r="F48" s="24">
        <f>'Рейтинговая таблица организаций'!AU50</f>
        <v>99</v>
      </c>
      <c r="G48" s="24">
        <f>'Рейтинговая таблица организаций'!BE50</f>
        <v>98.5</v>
      </c>
      <c r="H48" s="24">
        <f>'Рейтинговая таблица организаций'!BF50</f>
        <v>99.24</v>
      </c>
      <c r="I48" s="24" t="str">
        <f t="shared" si="2"/>
        <v>4</v>
      </c>
      <c r="J48" s="34">
        <f t="shared" si="3"/>
        <v>4</v>
      </c>
      <c r="K48" s="25">
        <f t="shared" si="4"/>
        <v>1</v>
      </c>
      <c r="L48" s="35" t="str">
        <f>'бланки '!A52</f>
        <v>г.Малгобек и Малгобекский район</v>
      </c>
    </row>
    <row r="49" spans="1:12" x14ac:dyDescent="0.2">
      <c r="A49" s="24">
        <f>анкеты!A49</f>
        <v>48</v>
      </c>
      <c r="B49" s="24" t="str">
        <f>'бланки '!C53</f>
        <v>ГБОУ «ООШ №8 С.П.САГОПШИ»</v>
      </c>
      <c r="C49" s="24">
        <f>'Рейтинговая таблица организаций'!T51</f>
        <v>99.2</v>
      </c>
      <c r="D49" s="24">
        <f>'Рейтинговая таблица организаций'!AC51</f>
        <v>98.5</v>
      </c>
      <c r="E49" s="24">
        <f>'Рейтинговая таблица организаций'!AK51</f>
        <v>75.7</v>
      </c>
      <c r="F49" s="24">
        <f>'Рейтинговая таблица организаций'!AU51</f>
        <v>98.2</v>
      </c>
      <c r="G49" s="24">
        <f>'Рейтинговая таблица организаций'!BE51</f>
        <v>96.3</v>
      </c>
      <c r="H49" s="24">
        <f>'Рейтинговая таблица организаций'!BF51</f>
        <v>93.58</v>
      </c>
      <c r="I49" s="24" t="str">
        <f t="shared" si="2"/>
        <v>74</v>
      </c>
      <c r="J49" s="34">
        <f t="shared" si="3"/>
        <v>74</v>
      </c>
      <c r="K49" s="25">
        <f t="shared" si="4"/>
        <v>1</v>
      </c>
      <c r="L49" s="35" t="str">
        <f>'бланки '!A53</f>
        <v>г.Малгобек и Малгобекский район</v>
      </c>
    </row>
    <row r="50" spans="1:12" x14ac:dyDescent="0.2">
      <c r="A50" s="24">
        <f>анкеты!A50</f>
        <v>49</v>
      </c>
      <c r="B50" s="24" t="str">
        <f>'бланки '!C54</f>
        <v>ГБОУ «СОШ №22 С.П. ВЕРХНИЕ АЧАЛУКИ»</v>
      </c>
      <c r="C50" s="24">
        <f>'Рейтинговая таблица организаций'!T52</f>
        <v>99.2</v>
      </c>
      <c r="D50" s="24">
        <f>'Рейтинговая таблица организаций'!AC52</f>
        <v>99.5</v>
      </c>
      <c r="E50" s="24">
        <f>'Рейтинговая таблица организаций'!AK52</f>
        <v>82</v>
      </c>
      <c r="F50" s="24">
        <f>'Рейтинговая таблица организаций'!AU52</f>
        <v>99.6</v>
      </c>
      <c r="G50" s="24">
        <f>'Рейтинговая таблица организаций'!BE52</f>
        <v>100</v>
      </c>
      <c r="H50" s="24">
        <f>'Рейтинговая таблица организаций'!BF52</f>
        <v>96.059999999999988</v>
      </c>
      <c r="I50" s="24" t="str">
        <f t="shared" si="2"/>
        <v>44</v>
      </c>
      <c r="J50" s="34">
        <f t="shared" si="3"/>
        <v>44</v>
      </c>
      <c r="K50" s="25">
        <f t="shared" si="4"/>
        <v>1</v>
      </c>
      <c r="L50" s="35" t="str">
        <f>'бланки '!A54</f>
        <v>г.Малгобек и Малгобекский район</v>
      </c>
    </row>
    <row r="51" spans="1:12" x14ac:dyDescent="0.2">
      <c r="A51" s="24">
        <f>анкеты!A51</f>
        <v>50</v>
      </c>
      <c r="B51" s="24" t="str">
        <f>'бланки '!C55</f>
        <v>ГБОУ «ООШ №24 С.П. НОВЫЙ РЕДАНТ»</v>
      </c>
      <c r="C51" s="24">
        <f>'Рейтинговая таблица организаций'!T53</f>
        <v>99.6</v>
      </c>
      <c r="D51" s="24">
        <f>'Рейтинговая таблица организаций'!AC53</f>
        <v>99</v>
      </c>
      <c r="E51" s="24">
        <f>'Рейтинговая таблица организаций'!AK53</f>
        <v>59.7</v>
      </c>
      <c r="F51" s="24">
        <f>'Рейтинговая таблица организаций'!AU53</f>
        <v>99</v>
      </c>
      <c r="G51" s="24">
        <f>'Рейтинговая таблица организаций'!BE53</f>
        <v>98.7</v>
      </c>
      <c r="H51" s="24">
        <f>'Рейтинговая таблица организаций'!BF53</f>
        <v>91.2</v>
      </c>
      <c r="I51" s="24" t="str">
        <f t="shared" si="2"/>
        <v>92</v>
      </c>
      <c r="J51" s="34">
        <f t="shared" si="3"/>
        <v>92</v>
      </c>
      <c r="K51" s="25">
        <f t="shared" si="4"/>
        <v>1</v>
      </c>
      <c r="L51" s="35" t="str">
        <f>'бланки '!A55</f>
        <v>г.Малгобек и Малгобекский район</v>
      </c>
    </row>
    <row r="52" spans="1:12" x14ac:dyDescent="0.2">
      <c r="A52" s="24">
        <f>анкеты!A52</f>
        <v>51</v>
      </c>
      <c r="B52" s="24" t="str">
        <f>'бланки '!C56</f>
        <v>ГБОУ «ООШ №29 С.П. СРЕДНИЕ АЧАЛУКИ»</v>
      </c>
      <c r="C52" s="24">
        <f>'Рейтинговая таблица организаций'!T54</f>
        <v>99.2</v>
      </c>
      <c r="D52" s="24">
        <f>'Рейтинговая таблица организаций'!AC54</f>
        <v>95.5</v>
      </c>
      <c r="E52" s="24">
        <f>'Рейтинговая таблица организаций'!AK54</f>
        <v>78.2</v>
      </c>
      <c r="F52" s="24">
        <f>'Рейтинговая таблица организаций'!AU54</f>
        <v>98.2</v>
      </c>
      <c r="G52" s="24">
        <f>'Рейтинговая таблица организаций'!BE54</f>
        <v>98</v>
      </c>
      <c r="H52" s="24">
        <f>'Рейтинговая таблица организаций'!BF54</f>
        <v>93.82</v>
      </c>
      <c r="I52" s="24" t="str">
        <f t="shared" si="2"/>
        <v>67</v>
      </c>
      <c r="J52" s="34">
        <f t="shared" si="3"/>
        <v>67</v>
      </c>
      <c r="K52" s="25">
        <f t="shared" si="4"/>
        <v>1</v>
      </c>
      <c r="L52" s="35" t="str">
        <f>'бланки '!A56</f>
        <v>г.Малгобек и Малгобекский район</v>
      </c>
    </row>
    <row r="53" spans="1:12" x14ac:dyDescent="0.2">
      <c r="A53" s="24">
        <f>анкеты!A53</f>
        <v>52</v>
      </c>
      <c r="B53" s="24" t="str">
        <f>'бланки '!C57</f>
        <v>ГБОУ «СОШ №30 С.П. САГОПШИ»</v>
      </c>
      <c r="C53" s="24">
        <f>'Рейтинговая таблица организаций'!T55</f>
        <v>98.4</v>
      </c>
      <c r="D53" s="24">
        <f>'Рейтинговая таблица организаций'!AC55</f>
        <v>98</v>
      </c>
      <c r="E53" s="24">
        <f>'Рейтинговая таблица организаций'!AK55</f>
        <v>57.3</v>
      </c>
      <c r="F53" s="24">
        <f>'Рейтинговая таблица организаций'!AU55</f>
        <v>98.4</v>
      </c>
      <c r="G53" s="24">
        <f>'Рейтинговая таблица организаций'!BE55</f>
        <v>96.5</v>
      </c>
      <c r="H53" s="24">
        <f>'Рейтинговая таблица организаций'!BF55</f>
        <v>89.72</v>
      </c>
      <c r="I53" s="24" t="str">
        <f t="shared" si="2"/>
        <v>97</v>
      </c>
      <c r="J53" s="34">
        <f t="shared" si="3"/>
        <v>97</v>
      </c>
      <c r="K53" s="25">
        <f t="shared" si="4"/>
        <v>1</v>
      </c>
      <c r="L53" s="35" t="str">
        <f>'бланки '!A57</f>
        <v>г.Малгобек и Малгобекский район</v>
      </c>
    </row>
    <row r="54" spans="1:12" x14ac:dyDescent="0.2">
      <c r="A54" s="24">
        <f>анкеты!A54</f>
        <v>53</v>
      </c>
      <c r="B54" s="24" t="str">
        <f>'бланки '!C58</f>
        <v>ГБДОУ «ДЕТСКИЙ САД №11 Г. МАЛГОБЕК «ОРЛЕНОК»</v>
      </c>
      <c r="C54" s="24">
        <f>'Рейтинговая таблица организаций'!T56</f>
        <v>99.6</v>
      </c>
      <c r="D54" s="24">
        <f>'Рейтинговая таблица организаций'!AC56</f>
        <v>99</v>
      </c>
      <c r="E54" s="24">
        <f>'Рейтинговая таблица организаций'!AK56</f>
        <v>72</v>
      </c>
      <c r="F54" s="24">
        <f>'Рейтинговая таблица организаций'!AU56</f>
        <v>100</v>
      </c>
      <c r="G54" s="24">
        <f>'Рейтинговая таблица организаций'!BE56</f>
        <v>99.1</v>
      </c>
      <c r="H54" s="24">
        <f>'Рейтинговая таблица организаций'!BF56</f>
        <v>93.940000000000012</v>
      </c>
      <c r="I54" s="24" t="str">
        <f t="shared" si="2"/>
        <v>64</v>
      </c>
      <c r="J54" s="34">
        <f t="shared" si="3"/>
        <v>64</v>
      </c>
      <c r="K54" s="25">
        <f t="shared" si="4"/>
        <v>1</v>
      </c>
      <c r="L54" s="35" t="str">
        <f>'бланки '!A58</f>
        <v>г.Малгобек и Малгобекский район</v>
      </c>
    </row>
    <row r="55" spans="1:12" x14ac:dyDescent="0.2">
      <c r="A55" s="24">
        <f>анкеты!A55</f>
        <v>54</v>
      </c>
      <c r="B55" s="24" t="str">
        <f>'бланки '!C59</f>
        <v>ГБДОУ «ДЕТСКИЙ САД-ЯСЛИ №1 Г.МАЛГОБЕКА»</v>
      </c>
      <c r="C55" s="24">
        <f>'Рейтинговая таблица организаций'!T57</f>
        <v>99.2</v>
      </c>
      <c r="D55" s="24">
        <f>'Рейтинговая таблица организаций'!AC57</f>
        <v>96</v>
      </c>
      <c r="E55" s="24">
        <f>'Рейтинговая таблица организаций'!AK57</f>
        <v>78</v>
      </c>
      <c r="F55" s="24">
        <f>'Рейтинговая таблица организаций'!AU57</f>
        <v>93.8</v>
      </c>
      <c r="G55" s="24">
        <f>'Рейтинговая таблица организаций'!BE57</f>
        <v>94</v>
      </c>
      <c r="H55" s="24">
        <f>'Рейтинговая таблица организаций'!BF57</f>
        <v>92.2</v>
      </c>
      <c r="I55" s="24" t="str">
        <f t="shared" si="2"/>
        <v>86</v>
      </c>
      <c r="J55" s="34">
        <f t="shared" si="3"/>
        <v>86</v>
      </c>
      <c r="K55" s="25">
        <f t="shared" si="4"/>
        <v>1</v>
      </c>
      <c r="L55" s="35" t="str">
        <f>'бланки '!A59</f>
        <v>г.Малгобек и Малгобекский район</v>
      </c>
    </row>
    <row r="56" spans="1:12" x14ac:dyDescent="0.2">
      <c r="A56" s="24">
        <f>анкеты!A56</f>
        <v>55</v>
      </c>
      <c r="B56" s="24" t="str">
        <f>'бланки '!C60</f>
        <v>ГБДОУ «Детский сад №7 с.п.Сагопши» Теремок»</v>
      </c>
      <c r="C56" s="24">
        <f>'Рейтинговая таблица организаций'!T58</f>
        <v>98</v>
      </c>
      <c r="D56" s="24">
        <f>'Рейтинговая таблица организаций'!AC58</f>
        <v>97</v>
      </c>
      <c r="E56" s="24">
        <f>'Рейтинговая таблица организаций'!AK58</f>
        <v>76</v>
      </c>
      <c r="F56" s="24">
        <f>'Рейтинговая таблица организаций'!AU58</f>
        <v>98</v>
      </c>
      <c r="G56" s="24">
        <f>'Рейтинговая таблица организаций'!BE58</f>
        <v>97.6</v>
      </c>
      <c r="H56" s="24">
        <f>'Рейтинговая таблица организаций'!BF58</f>
        <v>93.320000000000007</v>
      </c>
      <c r="I56" s="24" t="str">
        <f t="shared" si="2"/>
        <v>77</v>
      </c>
      <c r="J56" s="34">
        <f t="shared" si="3"/>
        <v>77</v>
      </c>
      <c r="K56" s="25">
        <f t="shared" si="4"/>
        <v>1</v>
      </c>
      <c r="L56" s="35" t="str">
        <f>'бланки '!A60</f>
        <v>г.Малгобек и Малгобекский район</v>
      </c>
    </row>
    <row r="57" spans="1:12" x14ac:dyDescent="0.2">
      <c r="A57" s="24">
        <f>анкеты!A57</f>
        <v>56</v>
      </c>
      <c r="B57" s="24" t="str">
        <f>'бланки '!C61</f>
        <v>ГБДОУ «Детский сад №10 с.п.Инарки «Мир Чудес»</v>
      </c>
      <c r="C57" s="24">
        <f>'Рейтинговая таблица организаций'!T59</f>
        <v>99.2</v>
      </c>
      <c r="D57" s="24">
        <f>'Рейтинговая таблица организаций'!AC59</f>
        <v>99.5</v>
      </c>
      <c r="E57" s="24">
        <f>'Рейтинговая таблица организаций'!AK59</f>
        <v>100</v>
      </c>
      <c r="F57" s="24">
        <f>'Рейтинговая таблица организаций'!AU59</f>
        <v>100</v>
      </c>
      <c r="G57" s="24">
        <f>'Рейтинговая таблица организаций'!BE59</f>
        <v>99.8</v>
      </c>
      <c r="H57" s="24">
        <f>'Рейтинговая таблица организаций'!BF59</f>
        <v>99.7</v>
      </c>
      <c r="I57" s="24" t="str">
        <f t="shared" si="2"/>
        <v>2</v>
      </c>
      <c r="J57" s="34">
        <f t="shared" si="3"/>
        <v>2</v>
      </c>
      <c r="K57" s="25">
        <f t="shared" si="4"/>
        <v>1</v>
      </c>
      <c r="L57" s="35" t="str">
        <f>'бланки '!A61</f>
        <v>г.Малгобек и Малгобекский район</v>
      </c>
    </row>
    <row r="58" spans="1:12" x14ac:dyDescent="0.2">
      <c r="A58" s="24">
        <f>анкеты!A58</f>
        <v>57</v>
      </c>
      <c r="B58" s="24" t="str">
        <f>'бланки '!C62</f>
        <v>ГБДОУ «ДЕТСКИЙ САД №11 С. П. ПСЕДАХ «РОДНИЧОК»</v>
      </c>
      <c r="C58" s="24">
        <f>'Рейтинговая таблица организаций'!T60</f>
        <v>99.2</v>
      </c>
      <c r="D58" s="24">
        <f>'Рейтинговая таблица организаций'!AC60</f>
        <v>98</v>
      </c>
      <c r="E58" s="24">
        <f>'Рейтинговая таблица организаций'!AK60</f>
        <v>86</v>
      </c>
      <c r="F58" s="24">
        <f>'Рейтинговая таблица организаций'!AU60</f>
        <v>98.8</v>
      </c>
      <c r="G58" s="24">
        <f>'Рейтинговая таблица организаций'!BE60</f>
        <v>97.4</v>
      </c>
      <c r="H58" s="24">
        <f>'Рейтинговая таблица организаций'!BF60</f>
        <v>95.88</v>
      </c>
      <c r="I58" s="24" t="str">
        <f t="shared" si="2"/>
        <v>49</v>
      </c>
      <c r="J58" s="34">
        <f t="shared" si="3"/>
        <v>49</v>
      </c>
      <c r="K58" s="25">
        <f t="shared" si="4"/>
        <v>1</v>
      </c>
      <c r="L58" s="35" t="str">
        <f>'бланки '!A62</f>
        <v>г.Малгобек и Малгобекский район</v>
      </c>
    </row>
    <row r="59" spans="1:12" x14ac:dyDescent="0.2">
      <c r="A59" s="24">
        <f>анкеты!A59</f>
        <v>58</v>
      </c>
      <c r="B59" s="24" t="str">
        <f>'бланки '!C63</f>
        <v>ГБОУ «ОСНОВНАЯ ОБЩЕОБРАЗОВАТЕЛЬНАЯ ШКОЛА С.П. СУРХАХИ»</v>
      </c>
      <c r="C59" s="24">
        <f>'Рейтинговая таблица организаций'!T61</f>
        <v>98</v>
      </c>
      <c r="D59" s="24">
        <f>'Рейтинговая таблица организаций'!AC61</f>
        <v>99.5</v>
      </c>
      <c r="E59" s="24">
        <f>'Рейтинговая таблица организаций'!AK61</f>
        <v>77.400000000000006</v>
      </c>
      <c r="F59" s="24">
        <f>'Рейтинговая таблица организаций'!AU61</f>
        <v>99.8</v>
      </c>
      <c r="G59" s="24">
        <f>'Рейтинговая таблица организаций'!BE61</f>
        <v>99.2</v>
      </c>
      <c r="H59" s="24">
        <f>'Рейтинговая таблица организаций'!BF61</f>
        <v>94.78</v>
      </c>
      <c r="I59" s="24" t="str">
        <f t="shared" si="2"/>
        <v>56</v>
      </c>
      <c r="J59" s="34">
        <f t="shared" si="3"/>
        <v>56</v>
      </c>
      <c r="K59" s="25">
        <f t="shared" si="4"/>
        <v>1</v>
      </c>
      <c r="L59" s="35" t="str">
        <f>'бланки '!A63</f>
        <v>Назрановский район</v>
      </c>
    </row>
    <row r="60" spans="1:12" x14ac:dyDescent="0.2">
      <c r="A60" s="24">
        <f>анкеты!A60</f>
        <v>59</v>
      </c>
      <c r="B60" s="24" t="str">
        <f>'бланки '!C64</f>
        <v>ГБОУ «ООШ С.П. ПЛИЕВО»</v>
      </c>
      <c r="C60" s="24">
        <f>'Рейтинговая таблица организаций'!T62</f>
        <v>99.2</v>
      </c>
      <c r="D60" s="24">
        <f>'Рейтинговая таблица организаций'!AC62</f>
        <v>96.5</v>
      </c>
      <c r="E60" s="24">
        <f>'Рейтинговая таблица организаций'!AK62</f>
        <v>75.099999999999994</v>
      </c>
      <c r="F60" s="24">
        <f>'Рейтинговая таблица организаций'!AU62</f>
        <v>97.6</v>
      </c>
      <c r="G60" s="24">
        <f>'Рейтинговая таблица организаций'!BE62</f>
        <v>96.1</v>
      </c>
      <c r="H60" s="24">
        <f>'Рейтинговая таблица организаций'!BF62</f>
        <v>92.9</v>
      </c>
      <c r="I60" s="24" t="str">
        <f t="shared" si="2"/>
        <v>81</v>
      </c>
      <c r="J60" s="34">
        <f t="shared" si="3"/>
        <v>81</v>
      </c>
      <c r="K60" s="25">
        <f t="shared" si="4"/>
        <v>1</v>
      </c>
      <c r="L60" s="35" t="str">
        <f>'бланки '!A64</f>
        <v>Назрановский район</v>
      </c>
    </row>
    <row r="61" spans="1:12" x14ac:dyDescent="0.2">
      <c r="A61" s="24">
        <f>анкеты!A61</f>
        <v>60</v>
      </c>
      <c r="B61" s="24" t="str">
        <f>'бланки '!C65</f>
        <v>ГБОУ «ООШ №1 С.П. КАНТЫШЕВО ИМ. ОСМИЕВА Х.С.»</v>
      </c>
      <c r="C61" s="24">
        <f>'Рейтинговая таблица организаций'!T63</f>
        <v>99.6</v>
      </c>
      <c r="D61" s="24">
        <f>'Рейтинговая таблица организаций'!AC63</f>
        <v>99.5</v>
      </c>
      <c r="E61" s="24">
        <f>'Рейтинговая таблица организаций'!AK63</f>
        <v>71.400000000000006</v>
      </c>
      <c r="F61" s="24">
        <f>'Рейтинговая таблица организаций'!AU63</f>
        <v>97.4</v>
      </c>
      <c r="G61" s="24">
        <f>'Рейтинговая таблица организаций'!BE63</f>
        <v>96.9</v>
      </c>
      <c r="H61" s="24">
        <f>'Рейтинговая таблица организаций'!BF63</f>
        <v>92.96</v>
      </c>
      <c r="I61" s="24" t="str">
        <f t="shared" si="2"/>
        <v>79</v>
      </c>
      <c r="J61" s="34">
        <f t="shared" si="3"/>
        <v>79</v>
      </c>
      <c r="K61" s="25">
        <f t="shared" si="4"/>
        <v>1</v>
      </c>
      <c r="L61" s="35" t="str">
        <f>'бланки '!A65</f>
        <v>Назрановский район</v>
      </c>
    </row>
    <row r="62" spans="1:12" x14ac:dyDescent="0.2">
      <c r="A62" s="24">
        <f>анкеты!A62</f>
        <v>61</v>
      </c>
      <c r="B62" s="24" t="str">
        <f>'бланки '!C66</f>
        <v>ГБОУ «СОШ-ДС №1 С.П. КАНТЫШЕВО»</v>
      </c>
      <c r="C62" s="24">
        <f>'Рейтинговая таблица организаций'!T64</f>
        <v>99.6</v>
      </c>
      <c r="D62" s="24">
        <f>'Рейтинговая таблица организаций'!AC64</f>
        <v>100</v>
      </c>
      <c r="E62" s="24">
        <f>'Рейтинговая таблица организаций'!AK64</f>
        <v>84.2</v>
      </c>
      <c r="F62" s="24">
        <f>'Рейтинговая таблица организаций'!AU64</f>
        <v>99.2</v>
      </c>
      <c r="G62" s="24">
        <f>'Рейтинговая таблица организаций'!BE64</f>
        <v>99.3</v>
      </c>
      <c r="H62" s="24">
        <f>'Рейтинговая таблица организаций'!BF64</f>
        <v>96.460000000000008</v>
      </c>
      <c r="I62" s="24" t="str">
        <f t="shared" si="2"/>
        <v>37-38</v>
      </c>
      <c r="J62" s="34">
        <f t="shared" si="3"/>
        <v>37</v>
      </c>
      <c r="K62" s="25">
        <f t="shared" si="4"/>
        <v>2</v>
      </c>
      <c r="L62" s="35" t="str">
        <f>'бланки '!A66</f>
        <v>Назрановский район</v>
      </c>
    </row>
    <row r="63" spans="1:12" x14ac:dyDescent="0.2">
      <c r="A63" s="24">
        <f>анкеты!A63</f>
        <v>62</v>
      </c>
      <c r="B63" s="24" t="str">
        <f>'бланки '!C67</f>
        <v>ГБОУ «СОШ №2 С.П. КАНТЫШЕВО»</v>
      </c>
      <c r="C63" s="24">
        <f>'Рейтинговая таблица организаций'!T65</f>
        <v>99.2</v>
      </c>
      <c r="D63" s="24">
        <f>'Рейтинговая таблица организаций'!AC65</f>
        <v>99.5</v>
      </c>
      <c r="E63" s="24">
        <f>'Рейтинговая таблица организаций'!AK65</f>
        <v>63.9</v>
      </c>
      <c r="F63" s="24">
        <f>'Рейтинговая таблица организаций'!AU65</f>
        <v>99</v>
      </c>
      <c r="G63" s="24">
        <f>'Рейтинговая таблица организаций'!BE65</f>
        <v>99</v>
      </c>
      <c r="H63" s="24">
        <f>'Рейтинговая таблица организаций'!BF65</f>
        <v>92.11999999999999</v>
      </c>
      <c r="I63" s="24" t="str">
        <f t="shared" si="2"/>
        <v>87</v>
      </c>
      <c r="J63" s="34">
        <f t="shared" si="3"/>
        <v>87</v>
      </c>
      <c r="K63" s="25">
        <f t="shared" si="4"/>
        <v>1</v>
      </c>
      <c r="L63" s="35" t="str">
        <f>'бланки '!A67</f>
        <v>Назрановский район</v>
      </c>
    </row>
    <row r="64" spans="1:12" x14ac:dyDescent="0.2">
      <c r="A64" s="24">
        <f>анкеты!A64</f>
        <v>63</v>
      </c>
      <c r="B64" s="24" t="str">
        <f>'бланки '!C68</f>
        <v>ГБОУ «СОШ №3 С.П. КАНТЫШЕВО»</v>
      </c>
      <c r="C64" s="24">
        <f>'Рейтинговая таблица организаций'!T66</f>
        <v>98.4</v>
      </c>
      <c r="D64" s="24">
        <f>'Рейтинговая таблица организаций'!AC66</f>
        <v>95</v>
      </c>
      <c r="E64" s="24">
        <f>'Рейтинговая таблица организаций'!AK66</f>
        <v>69.599999999999994</v>
      </c>
      <c r="F64" s="24">
        <f>'Рейтинговая таблица организаций'!AU66</f>
        <v>95.2</v>
      </c>
      <c r="G64" s="24">
        <f>'Рейтинговая таблица организаций'!BE66</f>
        <v>91.5</v>
      </c>
      <c r="H64" s="24">
        <f>'Рейтинговая таблица организаций'!BF66</f>
        <v>89.94</v>
      </c>
      <c r="I64" s="24" t="str">
        <f t="shared" si="2"/>
        <v>96</v>
      </c>
      <c r="J64" s="34">
        <f t="shared" si="3"/>
        <v>96</v>
      </c>
      <c r="K64" s="25">
        <f t="shared" si="4"/>
        <v>1</v>
      </c>
      <c r="L64" s="35" t="str">
        <f>'бланки '!A68</f>
        <v>Назрановский район</v>
      </c>
    </row>
    <row r="65" spans="1:12" x14ac:dyDescent="0.2">
      <c r="A65" s="24">
        <f>анкеты!A65</f>
        <v>64</v>
      </c>
      <c r="B65" s="24" t="str">
        <f>'бланки '!C69</f>
        <v>ГБОУ «СОШ№3 С.П.ПЛИЕВО»</v>
      </c>
      <c r="C65" s="24">
        <f>'Рейтинговая таблица организаций'!T67</f>
        <v>98</v>
      </c>
      <c r="D65" s="24">
        <f>'Рейтинговая таблица организаций'!AC67</f>
        <v>95</v>
      </c>
      <c r="E65" s="24">
        <f>'Рейтинговая таблица организаций'!AK67</f>
        <v>64.2</v>
      </c>
      <c r="F65" s="24">
        <f>'Рейтинговая таблица организаций'!AU67</f>
        <v>94.8</v>
      </c>
      <c r="G65" s="24">
        <f>'Рейтинговая таблица организаций'!BE67</f>
        <v>94.9</v>
      </c>
      <c r="H65" s="24">
        <f>'Рейтинговая таблица организаций'!BF67</f>
        <v>89.38</v>
      </c>
      <c r="I65" s="24" t="str">
        <f t="shared" si="2"/>
        <v>98</v>
      </c>
      <c r="J65" s="34">
        <f t="shared" si="3"/>
        <v>98</v>
      </c>
      <c r="K65" s="25">
        <f t="shared" si="4"/>
        <v>1</v>
      </c>
      <c r="L65" s="35" t="str">
        <f>'бланки '!A69</f>
        <v>Назрановский район</v>
      </c>
    </row>
    <row r="66" spans="1:12" x14ac:dyDescent="0.2">
      <c r="A66" s="24">
        <f>анкеты!A66</f>
        <v>65</v>
      </c>
      <c r="B66" s="24" t="str">
        <f>'бланки '!C70</f>
        <v>ГБОУ «СОШ С.П. ДОЛАКОВО»</v>
      </c>
      <c r="C66" s="24">
        <f>'Рейтинговая таблица организаций'!T68</f>
        <v>98.4</v>
      </c>
      <c r="D66" s="24">
        <f>'Рейтинговая таблица организаций'!AC68</f>
        <v>97</v>
      </c>
      <c r="E66" s="24">
        <f>'Рейтинговая таблица организаций'!AK68</f>
        <v>60</v>
      </c>
      <c r="F66" s="24">
        <f>'Рейтинговая таблица организаций'!AU68</f>
        <v>96.4</v>
      </c>
      <c r="G66" s="24">
        <f>'Рейтинговая таблица организаций'!BE68</f>
        <v>94.7</v>
      </c>
      <c r="H66" s="24">
        <f>'Рейтинговая таблица организаций'!BF68</f>
        <v>89.3</v>
      </c>
      <c r="I66" s="24" t="str">
        <f t="shared" si="2"/>
        <v>99</v>
      </c>
      <c r="J66" s="34">
        <f t="shared" ref="J66:J101" si="5">RANK(H66,H$2:H$101)</f>
        <v>99</v>
      </c>
      <c r="K66" s="25">
        <f t="shared" ref="K66:K97" si="6">COUNTIF(J$2:J$101,J66)</f>
        <v>1</v>
      </c>
      <c r="L66" s="35" t="str">
        <f>'бланки '!A70</f>
        <v>Назрановский район</v>
      </c>
    </row>
    <row r="67" spans="1:12" x14ac:dyDescent="0.2">
      <c r="A67" s="24">
        <f>анкеты!A67</f>
        <v>66</v>
      </c>
      <c r="B67" s="24" t="str">
        <f>'бланки '!C71</f>
        <v>ГБОУ «СОШ№3 «С.П. Долаково»</v>
      </c>
      <c r="C67" s="24">
        <f>'Рейтинговая таблица организаций'!T69</f>
        <v>99.6</v>
      </c>
      <c r="D67" s="24">
        <f>'Рейтинговая таблица организаций'!AC69</f>
        <v>99.5</v>
      </c>
      <c r="E67" s="24">
        <f>'Рейтинговая таблица организаций'!AK69</f>
        <v>71.7</v>
      </c>
      <c r="F67" s="24">
        <f>'Рейтинговая таблица организаций'!AU69</f>
        <v>96</v>
      </c>
      <c r="G67" s="24">
        <f>'Рейтинговая таблица организаций'!BE69</f>
        <v>97.3</v>
      </c>
      <c r="H67" s="24">
        <f>'Рейтинговая таблица организаций'!BF69</f>
        <v>92.820000000000007</v>
      </c>
      <c r="I67" s="24" t="str">
        <f t="shared" ref="I67:I101" si="7">IF(K67=1,TEXT(J67,0),CONCATENATE(J67,"-",J67+K67-1))</f>
        <v>82</v>
      </c>
      <c r="J67" s="34">
        <f t="shared" si="5"/>
        <v>82</v>
      </c>
      <c r="K67" s="25">
        <f t="shared" si="6"/>
        <v>1</v>
      </c>
      <c r="L67" s="35" t="str">
        <f>'бланки '!A71</f>
        <v>Назрановский район</v>
      </c>
    </row>
    <row r="68" spans="1:12" x14ac:dyDescent="0.2">
      <c r="A68" s="24">
        <f>анкеты!A68</f>
        <v>67</v>
      </c>
      <c r="B68" s="24" t="str">
        <f>'бланки '!C72</f>
        <v>ГБОУ «СОШ №1 С.П. ЭКАЖЕВО»</v>
      </c>
      <c r="C68" s="24">
        <f>'Рейтинговая таблица организаций'!T70</f>
        <v>98</v>
      </c>
      <c r="D68" s="24">
        <f>'Рейтинговая таблица организаций'!AC70</f>
        <v>95</v>
      </c>
      <c r="E68" s="24">
        <f>'Рейтинговая таблица организаций'!AK70</f>
        <v>93.1</v>
      </c>
      <c r="F68" s="24">
        <f>'Рейтинговая таблица организаций'!AU70</f>
        <v>95.2</v>
      </c>
      <c r="G68" s="24">
        <f>'Рейтинговая таблица организаций'!BE70</f>
        <v>91.5</v>
      </c>
      <c r="H68" s="24">
        <f>'Рейтинговая таблица организаций'!BF70</f>
        <v>94.56</v>
      </c>
      <c r="I68" s="24" t="str">
        <f t="shared" si="7"/>
        <v>59</v>
      </c>
      <c r="J68" s="34">
        <f t="shared" si="5"/>
        <v>59</v>
      </c>
      <c r="K68" s="25">
        <f t="shared" si="6"/>
        <v>1</v>
      </c>
      <c r="L68" s="35" t="str">
        <f>'бланки '!A72</f>
        <v>Назрановский район</v>
      </c>
    </row>
    <row r="69" spans="1:12" x14ac:dyDescent="0.2">
      <c r="A69" s="24">
        <f>анкеты!A69</f>
        <v>68</v>
      </c>
      <c r="B69" s="24" t="str">
        <f>'бланки '!C73</f>
        <v>ГБОУ «СОШ №2 С.П. ЭКАЖЕВО ИМ. М.М.КАРТОЕВА»</v>
      </c>
      <c r="C69" s="24">
        <f>'Рейтинговая таблица организаций'!T71</f>
        <v>98.8</v>
      </c>
      <c r="D69" s="24">
        <f>'Рейтинговая таблица организаций'!AC71</f>
        <v>97.5</v>
      </c>
      <c r="E69" s="24">
        <f>'Рейтинговая таблица организаций'!AK71</f>
        <v>64.2</v>
      </c>
      <c r="F69" s="24">
        <f>'Рейтинговая таблица организаций'!AU71</f>
        <v>96.6</v>
      </c>
      <c r="G69" s="24">
        <f>'Рейтинговая таблица организаций'!BE71</f>
        <v>97.5</v>
      </c>
      <c r="H69" s="24">
        <f>'Рейтинговая таблица организаций'!BF71</f>
        <v>90.92</v>
      </c>
      <c r="I69" s="24" t="str">
        <f t="shared" si="7"/>
        <v>93</v>
      </c>
      <c r="J69" s="34">
        <f t="shared" si="5"/>
        <v>93</v>
      </c>
      <c r="K69" s="25">
        <f t="shared" si="6"/>
        <v>1</v>
      </c>
      <c r="L69" s="35" t="str">
        <f>'бланки '!A73</f>
        <v>Назрановский район</v>
      </c>
    </row>
    <row r="70" spans="1:12" x14ac:dyDescent="0.2">
      <c r="A70" s="24">
        <f>анкеты!A70</f>
        <v>69</v>
      </c>
      <c r="B70" s="24" t="str">
        <f>'бланки '!C74</f>
        <v>ГБОУ «СОШ№6 С.П. ЭКАЖЕВО»</v>
      </c>
      <c r="C70" s="24">
        <f>'Рейтинговая таблица организаций'!T72</f>
        <v>99.6</v>
      </c>
      <c r="D70" s="24">
        <f>'Рейтинговая таблица организаций'!AC72</f>
        <v>100</v>
      </c>
      <c r="E70" s="24">
        <f>'Рейтинговая таблица организаций'!AK72</f>
        <v>93.4</v>
      </c>
      <c r="F70" s="24">
        <f>'Рейтинговая таблица организаций'!AU72</f>
        <v>99.2</v>
      </c>
      <c r="G70" s="24">
        <f>'Рейтинговая таблица организаций'!BE72</f>
        <v>99.3</v>
      </c>
      <c r="H70" s="24">
        <f>'Рейтинговая таблица организаций'!BF72</f>
        <v>98.3</v>
      </c>
      <c r="I70" s="24" t="str">
        <f t="shared" si="7"/>
        <v>9</v>
      </c>
      <c r="J70" s="34">
        <f t="shared" si="5"/>
        <v>9</v>
      </c>
      <c r="K70" s="25">
        <f t="shared" si="6"/>
        <v>1</v>
      </c>
      <c r="L70" s="35" t="str">
        <f>'бланки '!A74</f>
        <v>Назрановский район</v>
      </c>
    </row>
    <row r="71" spans="1:12" x14ac:dyDescent="0.2">
      <c r="A71" s="24">
        <f>анкеты!A71</f>
        <v>70</v>
      </c>
      <c r="B71" s="24" t="str">
        <f>'бланки '!C75</f>
        <v>ГБОУ «СОШ№7 С.П. Экажево»</v>
      </c>
      <c r="C71" s="24">
        <f>'Рейтинговая таблица организаций'!T73</f>
        <v>99.6</v>
      </c>
      <c r="D71" s="24">
        <f>'Рейтинговая таблица организаций'!AC73</f>
        <v>100</v>
      </c>
      <c r="E71" s="24">
        <f>'Рейтинговая таблица организаций'!AK73</f>
        <v>85.4</v>
      </c>
      <c r="F71" s="24">
        <f>'Рейтинговая таблица организаций'!AU73</f>
        <v>99.6</v>
      </c>
      <c r="G71" s="24">
        <f>'Рейтинговая таблица организаций'!BE73</f>
        <v>100</v>
      </c>
      <c r="H71" s="24">
        <f>'Рейтинговая таблица организаций'!BF73</f>
        <v>96.92</v>
      </c>
      <c r="I71" s="24" t="str">
        <f t="shared" si="7"/>
        <v>24-25</v>
      </c>
      <c r="J71" s="34">
        <f t="shared" si="5"/>
        <v>24</v>
      </c>
      <c r="K71" s="25">
        <f t="shared" si="6"/>
        <v>2</v>
      </c>
      <c r="L71" s="35" t="str">
        <f>'бланки '!A75</f>
        <v>Назрановский район</v>
      </c>
    </row>
    <row r="72" spans="1:12" x14ac:dyDescent="0.2">
      <c r="A72" s="24">
        <f>анкеты!A72</f>
        <v>71</v>
      </c>
      <c r="B72" s="24" t="str">
        <f>'бланки '!C76</f>
        <v>ГБОУ «СОШ№3 С.П. БАРСУКИ»</v>
      </c>
      <c r="C72" s="24">
        <f>'Рейтинговая таблица организаций'!T74</f>
        <v>100</v>
      </c>
      <c r="D72" s="24">
        <f>'Рейтинговая таблица организаций'!AC74</f>
        <v>99.5</v>
      </c>
      <c r="E72" s="24">
        <f>'Рейтинговая таблица организаций'!AK74</f>
        <v>100</v>
      </c>
      <c r="F72" s="24">
        <f>'Рейтинговая таблица организаций'!AU74</f>
        <v>99.2</v>
      </c>
      <c r="G72" s="24">
        <f>'Рейтинговая таблица организаций'!BE74</f>
        <v>98.7</v>
      </c>
      <c r="H72" s="24">
        <f>'Рейтинговая таблица организаций'!BF74</f>
        <v>99.47999999999999</v>
      </c>
      <c r="I72" s="24" t="str">
        <f t="shared" si="7"/>
        <v>3</v>
      </c>
      <c r="J72" s="34">
        <f t="shared" si="5"/>
        <v>3</v>
      </c>
      <c r="K72" s="25">
        <f t="shared" si="6"/>
        <v>1</v>
      </c>
      <c r="L72" s="35" t="str">
        <f>'бланки '!A76</f>
        <v>Назрановский район</v>
      </c>
    </row>
    <row r="73" spans="1:12" x14ac:dyDescent="0.2">
      <c r="A73" s="24">
        <f>анкеты!A73</f>
        <v>72</v>
      </c>
      <c r="B73" s="24" t="str">
        <f>'бланки '!C77</f>
        <v>ГБОУ «СОШ С.П. ГЕЙРБЕК-ЮРТ»</v>
      </c>
      <c r="C73" s="24">
        <f>'Рейтинговая таблица организаций'!T75</f>
        <v>99.2</v>
      </c>
      <c r="D73" s="24">
        <f>'Рейтинговая таблица организаций'!AC75</f>
        <v>96</v>
      </c>
      <c r="E73" s="24">
        <f>'Рейтинговая таблица организаций'!AK75</f>
        <v>69.900000000000006</v>
      </c>
      <c r="F73" s="24">
        <f>'Рейтинговая таблица организаций'!AU75</f>
        <v>93.6</v>
      </c>
      <c r="G73" s="24">
        <f>'Рейтинговая таблица организаций'!BE75</f>
        <v>92</v>
      </c>
      <c r="H73" s="24">
        <f>'Рейтинговая таблица организаций'!BF75</f>
        <v>90.140000000000015</v>
      </c>
      <c r="I73" s="24" t="str">
        <f t="shared" si="7"/>
        <v>95</v>
      </c>
      <c r="J73" s="34">
        <f t="shared" si="5"/>
        <v>95</v>
      </c>
      <c r="K73" s="25">
        <f t="shared" si="6"/>
        <v>1</v>
      </c>
      <c r="L73" s="35" t="str">
        <f>'бланки '!A77</f>
        <v>Назрановский район</v>
      </c>
    </row>
    <row r="74" spans="1:12" x14ac:dyDescent="0.2">
      <c r="A74" s="24">
        <f>анкеты!A74</f>
        <v>73</v>
      </c>
      <c r="B74" s="24" t="str">
        <f>'бланки '!C78</f>
        <v>ГБОУ «СОШ №2 С.П. ЯНДАРЕ ИМ. Р. А. ГАНИЖЕВА»</v>
      </c>
      <c r="C74" s="24">
        <f>'Рейтинговая таблица организаций'!T76</f>
        <v>99.6</v>
      </c>
      <c r="D74" s="24">
        <f>'Рейтинговая таблица организаций'!AC76</f>
        <v>100</v>
      </c>
      <c r="E74" s="24">
        <f>'Рейтинговая таблица организаций'!AK76</f>
        <v>65.400000000000006</v>
      </c>
      <c r="F74" s="24">
        <f>'Рейтинговая таблица организаций'!AU76</f>
        <v>100</v>
      </c>
      <c r="G74" s="24">
        <f>'Рейтинговая таблица организаций'!BE76</f>
        <v>99.6</v>
      </c>
      <c r="H74" s="24">
        <f>'Рейтинговая таблица организаций'!BF76</f>
        <v>92.92</v>
      </c>
      <c r="I74" s="24" t="str">
        <f t="shared" si="7"/>
        <v>80</v>
      </c>
      <c r="J74" s="34">
        <f t="shared" si="5"/>
        <v>80</v>
      </c>
      <c r="K74" s="25">
        <f t="shared" si="6"/>
        <v>1</v>
      </c>
      <c r="L74" s="35" t="str">
        <f>'бланки '!A78</f>
        <v>Назрановский район</v>
      </c>
    </row>
    <row r="75" spans="1:12" x14ac:dyDescent="0.2">
      <c r="A75" s="24">
        <f>анкеты!A75</f>
        <v>74</v>
      </c>
      <c r="B75" s="24" t="str">
        <f>'бланки '!C79</f>
        <v>ГБОУ «СОШ №3 С.П. ЯНДАРЕ»</v>
      </c>
      <c r="C75" s="24">
        <f>'Рейтинговая таблица организаций'!T77</f>
        <v>99.6</v>
      </c>
      <c r="D75" s="24">
        <f>'Рейтинговая таблица организаций'!AC77</f>
        <v>100</v>
      </c>
      <c r="E75" s="24">
        <f>'Рейтинговая таблица организаций'!AK77</f>
        <v>84.8</v>
      </c>
      <c r="F75" s="24">
        <f>'Рейтинговая таблица организаций'!AU77</f>
        <v>99.6</v>
      </c>
      <c r="G75" s="24">
        <f>'Рейтинговая таблица организаций'!BE77</f>
        <v>98.8</v>
      </c>
      <c r="H75" s="24">
        <f>'Рейтинговая таблица организаций'!BF77</f>
        <v>96.56</v>
      </c>
      <c r="I75" s="24" t="str">
        <f t="shared" si="7"/>
        <v>33</v>
      </c>
      <c r="J75" s="34">
        <f t="shared" si="5"/>
        <v>33</v>
      </c>
      <c r="K75" s="25">
        <f t="shared" si="6"/>
        <v>1</v>
      </c>
      <c r="L75" s="35" t="str">
        <f>'бланки '!A79</f>
        <v>Назрановский район</v>
      </c>
    </row>
    <row r="76" spans="1:12" x14ac:dyDescent="0.2">
      <c r="A76" s="24">
        <f>анкеты!A76</f>
        <v>75</v>
      </c>
      <c r="B76" s="24" t="str">
        <f>'бланки '!C80</f>
        <v>ГБОУ КШ</v>
      </c>
      <c r="C76" s="24">
        <f>'Рейтинговая таблица организаций'!T78</f>
        <v>98</v>
      </c>
      <c r="D76" s="24">
        <f>'Рейтинговая таблица организаций'!AC78</f>
        <v>99.5</v>
      </c>
      <c r="E76" s="24">
        <f>'Рейтинговая таблица организаций'!AK78</f>
        <v>86.5</v>
      </c>
      <c r="F76" s="24">
        <f>'Рейтинговая таблица организаций'!AU78</f>
        <v>100</v>
      </c>
      <c r="G76" s="24">
        <f>'Рейтинговая таблица организаций'!BE78</f>
        <v>99.1</v>
      </c>
      <c r="H76" s="24">
        <f>'Рейтинговая таблица организаций'!BF78</f>
        <v>96.62</v>
      </c>
      <c r="I76" s="24" t="str">
        <f t="shared" si="7"/>
        <v>32</v>
      </c>
      <c r="J76" s="34">
        <f t="shared" si="5"/>
        <v>32</v>
      </c>
      <c r="K76" s="25">
        <f t="shared" si="6"/>
        <v>1</v>
      </c>
      <c r="L76" s="35" t="str">
        <f>'бланки '!A80</f>
        <v>Назрановский район</v>
      </c>
    </row>
    <row r="77" spans="1:12" x14ac:dyDescent="0.2">
      <c r="A77" s="24">
        <f>анкеты!A77</f>
        <v>76</v>
      </c>
      <c r="B77" s="24" t="str">
        <f>'бланки '!C81</f>
        <v>ГБОУ «СОШ №3 С.П. СУРХАХИ»</v>
      </c>
      <c r="C77" s="24">
        <f>'Рейтинговая таблица организаций'!T79</f>
        <v>99.2</v>
      </c>
      <c r="D77" s="24">
        <f>'Рейтинговая таблица организаций'!AC79</f>
        <v>100</v>
      </c>
      <c r="E77" s="24">
        <f>'Рейтинговая таблица организаций'!AK79</f>
        <v>64.8</v>
      </c>
      <c r="F77" s="24">
        <f>'Рейтинговая таблица организаций'!AU79</f>
        <v>99.4</v>
      </c>
      <c r="G77" s="24">
        <f>'Рейтинговая таблица организаций'!BE79</f>
        <v>99.7</v>
      </c>
      <c r="H77" s="24">
        <f>'Рейтинговая таблица организаций'!BF79</f>
        <v>92.61999999999999</v>
      </c>
      <c r="I77" s="24" t="str">
        <f t="shared" si="7"/>
        <v>84</v>
      </c>
      <c r="J77" s="34">
        <f t="shared" si="5"/>
        <v>84</v>
      </c>
      <c r="K77" s="25">
        <f t="shared" si="6"/>
        <v>1</v>
      </c>
      <c r="L77" s="35" t="str">
        <f>'бланки '!A81</f>
        <v>Назрановский район</v>
      </c>
    </row>
    <row r="78" spans="1:12" x14ac:dyDescent="0.2">
      <c r="A78" s="24">
        <f>анкеты!A78</f>
        <v>77</v>
      </c>
      <c r="B78" s="24" t="str">
        <f>'бланки '!C82</f>
        <v>ГБОУ «СОШ №1 С.П. АЛИ-ЮРТ»</v>
      </c>
      <c r="C78" s="24">
        <f>'Рейтинговая таблица организаций'!T80</f>
        <v>99.6</v>
      </c>
      <c r="D78" s="24">
        <f>'Рейтинговая таблица организаций'!AC80</f>
        <v>100</v>
      </c>
      <c r="E78" s="24">
        <f>'Рейтинговая таблица организаций'!AK80</f>
        <v>71.7</v>
      </c>
      <c r="F78" s="24">
        <f>'Рейтинговая таблица организаций'!AU80</f>
        <v>99.6</v>
      </c>
      <c r="G78" s="24">
        <f>'Рейтинговая таблица организаций'!BE80</f>
        <v>99.8</v>
      </c>
      <c r="H78" s="24">
        <f>'Рейтинговая таблица организаций'!BF80</f>
        <v>94.14</v>
      </c>
      <c r="I78" s="24" t="str">
        <f t="shared" si="7"/>
        <v>63</v>
      </c>
      <c r="J78" s="34">
        <f t="shared" si="5"/>
        <v>63</v>
      </c>
      <c r="K78" s="25">
        <f t="shared" si="6"/>
        <v>1</v>
      </c>
      <c r="L78" s="35" t="str">
        <f>'бланки '!A82</f>
        <v>Назрановский район</v>
      </c>
    </row>
    <row r="79" spans="1:12" x14ac:dyDescent="0.2">
      <c r="A79" s="24">
        <f>анкеты!A79</f>
        <v>78</v>
      </c>
      <c r="B79" s="24" t="str">
        <f>'бланки '!C83</f>
        <v>ГБДОУ Детский сад №2 с.п. Кантышево «Аленький цветочек»</v>
      </c>
      <c r="C79" s="24">
        <f>'Рейтинговая таблица организаций'!T81</f>
        <v>98.4</v>
      </c>
      <c r="D79" s="24">
        <f>'Рейтинговая таблица организаций'!AC81</f>
        <v>98.5</v>
      </c>
      <c r="E79" s="24">
        <f>'Рейтинговая таблица организаций'!AK81</f>
        <v>75</v>
      </c>
      <c r="F79" s="24">
        <f>'Рейтинговая таблица организаций'!AU81</f>
        <v>98.8</v>
      </c>
      <c r="G79" s="24">
        <f>'Рейтинговая таблица организаций'!BE81</f>
        <v>97.9</v>
      </c>
      <c r="H79" s="24">
        <f>'Рейтинговая таблица организаций'!BF81</f>
        <v>93.72</v>
      </c>
      <c r="I79" s="24" t="str">
        <f t="shared" si="7"/>
        <v>72</v>
      </c>
      <c r="J79" s="34">
        <f t="shared" si="5"/>
        <v>72</v>
      </c>
      <c r="K79" s="25">
        <f t="shared" si="6"/>
        <v>1</v>
      </c>
      <c r="L79" s="35" t="str">
        <f>'бланки '!A83</f>
        <v>Назрановский район</v>
      </c>
    </row>
    <row r="80" spans="1:12" x14ac:dyDescent="0.2">
      <c r="A80" s="24">
        <f>анкеты!A80</f>
        <v>79</v>
      </c>
      <c r="B80" s="24" t="str">
        <f>'бланки '!C84</f>
        <v>ГБДОУ «ДЕТСКИЙ САД №1 С. П. СУРХАХИ «НЕПОСЕДЫ»</v>
      </c>
      <c r="C80" s="24">
        <f>'Рейтинговая таблица организаций'!T82</f>
        <v>99.2</v>
      </c>
      <c r="D80" s="24">
        <f>'Рейтинговая таблица организаций'!AC82</f>
        <v>99</v>
      </c>
      <c r="E80" s="24">
        <f>'Рейтинговая таблица организаций'!AK82</f>
        <v>81</v>
      </c>
      <c r="F80" s="24">
        <f>'Рейтинговая таблица организаций'!AU82</f>
        <v>98.2</v>
      </c>
      <c r="G80" s="24">
        <f>'Рейтинговая таблица организаций'!BE82</f>
        <v>96.4</v>
      </c>
      <c r="H80" s="24">
        <f>'Рейтинговая таблица организаций'!BF82</f>
        <v>94.759999999999991</v>
      </c>
      <c r="I80" s="24" t="str">
        <f t="shared" si="7"/>
        <v>57</v>
      </c>
      <c r="J80" s="34">
        <f t="shared" si="5"/>
        <v>57</v>
      </c>
      <c r="K80" s="25">
        <f t="shared" si="6"/>
        <v>1</v>
      </c>
      <c r="L80" s="35" t="str">
        <f>'бланки '!A84</f>
        <v>Назрановский район</v>
      </c>
    </row>
    <row r="81" spans="1:12" x14ac:dyDescent="0.2">
      <c r="A81" s="24">
        <f>анкеты!A81</f>
        <v>80</v>
      </c>
      <c r="B81" s="24" t="str">
        <f>'бланки '!C85</f>
        <v>ГБУ ДО РСШ «Назрань»</v>
      </c>
      <c r="C81" s="24">
        <f>'Рейтинговая таблица организаций'!T83</f>
        <v>98</v>
      </c>
      <c r="D81" s="24">
        <f>'Рейтинговая таблица организаций'!AC83</f>
        <v>97</v>
      </c>
      <c r="E81" s="24">
        <f>'Рейтинговая таблица организаций'!AK83</f>
        <v>84.2</v>
      </c>
      <c r="F81" s="24">
        <f>'Рейтинговая таблица организаций'!AU83</f>
        <v>96.4</v>
      </c>
      <c r="G81" s="24">
        <f>'Рейтинговая таблица организаций'!BE83</f>
        <v>97</v>
      </c>
      <c r="H81" s="24">
        <f>'Рейтинговая таблица организаций'!BF83</f>
        <v>94.52000000000001</v>
      </c>
      <c r="I81" s="24" t="str">
        <f t="shared" si="7"/>
        <v>60</v>
      </c>
      <c r="J81" s="34">
        <f t="shared" si="5"/>
        <v>60</v>
      </c>
      <c r="K81" s="25">
        <f t="shared" si="6"/>
        <v>1</v>
      </c>
      <c r="L81" s="35">
        <f>'бланки '!A85</f>
        <v>0</v>
      </c>
    </row>
    <row r="82" spans="1:12" x14ac:dyDescent="0.2">
      <c r="A82" s="24">
        <f>анкеты!A82</f>
        <v>81</v>
      </c>
      <c r="B82" s="24" t="str">
        <f>'бланки '!C86</f>
        <v>ГБУ ДО РСШ по тяжелой атлетике</v>
      </c>
      <c r="C82" s="24">
        <f>'Рейтинговая таблица организаций'!T84</f>
        <v>98.8</v>
      </c>
      <c r="D82" s="24">
        <f>'Рейтинговая таблица организаций'!AC84</f>
        <v>98.5</v>
      </c>
      <c r="E82" s="24">
        <f>'Рейтинговая таблица организаций'!AK84</f>
        <v>88</v>
      </c>
      <c r="F82" s="24">
        <f>'Рейтинговая таблица организаций'!AU84</f>
        <v>98.6</v>
      </c>
      <c r="G82" s="24">
        <f>'Рейтинговая таблица организаций'!BE84</f>
        <v>97.5</v>
      </c>
      <c r="H82" s="24">
        <f>'Рейтинговая таблица организаций'!BF84</f>
        <v>96.28</v>
      </c>
      <c r="I82" s="24" t="str">
        <f t="shared" si="7"/>
        <v>41</v>
      </c>
      <c r="J82" s="34">
        <f t="shared" si="5"/>
        <v>41</v>
      </c>
      <c r="K82" s="25">
        <f t="shared" si="6"/>
        <v>1</v>
      </c>
      <c r="L82" s="35">
        <f>'бланки '!A86</f>
        <v>0</v>
      </c>
    </row>
    <row r="83" spans="1:12" x14ac:dyDescent="0.2">
      <c r="A83" s="24">
        <f>анкеты!A83</f>
        <v>82</v>
      </c>
      <c r="B83" s="24" t="str">
        <f>'бланки '!C87</f>
        <v>ГБУ ДО РСШ «СУРХО»</v>
      </c>
      <c r="C83" s="24">
        <f>'Рейтинговая таблица организаций'!T85</f>
        <v>98</v>
      </c>
      <c r="D83" s="24">
        <f>'Рейтинговая таблица организаций'!AC85</f>
        <v>97</v>
      </c>
      <c r="E83" s="24">
        <f>'Рейтинговая таблица организаций'!AK85</f>
        <v>79.599999999999994</v>
      </c>
      <c r="F83" s="24">
        <f>'Рейтинговая таблица организаций'!AU85</f>
        <v>96.6</v>
      </c>
      <c r="G83" s="24">
        <f>'Рейтинговая таблица организаций'!BE85</f>
        <v>97.1</v>
      </c>
      <c r="H83" s="24">
        <f>'Рейтинговая таблица организаций'!BF85</f>
        <v>93.660000000000011</v>
      </c>
      <c r="I83" s="24" t="str">
        <f t="shared" si="7"/>
        <v>73</v>
      </c>
      <c r="J83" s="34">
        <f t="shared" si="5"/>
        <v>73</v>
      </c>
      <c r="K83" s="25">
        <f t="shared" si="6"/>
        <v>1</v>
      </c>
      <c r="L83" s="35">
        <f>'бланки '!A87</f>
        <v>0</v>
      </c>
    </row>
    <row r="84" spans="1:12" x14ac:dyDescent="0.2">
      <c r="A84" s="24">
        <f>анкеты!A84</f>
        <v>83</v>
      </c>
      <c r="B84" s="24" t="str">
        <f>'бланки '!C88</f>
        <v>ГБУ ДО «Республиканский хоккейный центр»</v>
      </c>
      <c r="C84" s="24">
        <f>'Рейтинговая таблица организаций'!T86</f>
        <v>97.6</v>
      </c>
      <c r="D84" s="24">
        <f>'Рейтинговая таблица организаций'!AC86</f>
        <v>97.5</v>
      </c>
      <c r="E84" s="24">
        <f>'Рейтинговая таблица организаций'!AK86</f>
        <v>82</v>
      </c>
      <c r="F84" s="24">
        <f>'Рейтинговая таблица организаций'!AU86</f>
        <v>98.2</v>
      </c>
      <c r="G84" s="24">
        <f>'Рейтинговая таблица организаций'!BE86</f>
        <v>97.6</v>
      </c>
      <c r="H84" s="24">
        <f>'Рейтинговая таблица организаций'!BF86</f>
        <v>94.58</v>
      </c>
      <c r="I84" s="24" t="str">
        <f t="shared" si="7"/>
        <v>58</v>
      </c>
      <c r="J84" s="34">
        <f t="shared" si="5"/>
        <v>58</v>
      </c>
      <c r="K84" s="25">
        <f t="shared" si="6"/>
        <v>1</v>
      </c>
      <c r="L84" s="35">
        <f>'бланки '!A88</f>
        <v>0</v>
      </c>
    </row>
    <row r="85" spans="1:12" x14ac:dyDescent="0.2">
      <c r="A85" s="24">
        <f>анкеты!A85</f>
        <v>84</v>
      </c>
      <c r="B85" s="24" t="str">
        <f>'бланки '!C89</f>
        <v>ГБУ ДО РСШ «Ангушт»</v>
      </c>
      <c r="C85" s="24">
        <f>'Рейтинговая таблица организаций'!T87</f>
        <v>100</v>
      </c>
      <c r="D85" s="24">
        <f>'Рейтинговая таблица организаций'!AC87</f>
        <v>96</v>
      </c>
      <c r="E85" s="24">
        <f>'Рейтинговая таблица организаций'!AK87</f>
        <v>73</v>
      </c>
      <c r="F85" s="24">
        <f>'Рейтинговая таблица организаций'!AU87</f>
        <v>99.2</v>
      </c>
      <c r="G85" s="24">
        <f>'Рейтинговая таблица организаций'!BE87</f>
        <v>96.9</v>
      </c>
      <c r="H85" s="24">
        <f>'Рейтинговая таблица организаций'!BF87</f>
        <v>93.02000000000001</v>
      </c>
      <c r="I85" s="24" t="str">
        <f t="shared" si="7"/>
        <v>78</v>
      </c>
      <c r="J85" s="34">
        <f t="shared" si="5"/>
        <v>78</v>
      </c>
      <c r="K85" s="25">
        <f t="shared" si="6"/>
        <v>1</v>
      </c>
      <c r="L85" s="35">
        <f>'бланки '!A89</f>
        <v>0</v>
      </c>
    </row>
    <row r="86" spans="1:12" x14ac:dyDescent="0.2">
      <c r="A86" s="24">
        <f>анкеты!A86</f>
        <v>85</v>
      </c>
      <c r="B86" s="24" t="str">
        <f>'бланки '!C90</f>
        <v>ГБУ ДО «СПОРТИВНАЯ ШКОЛА ОЛИМПИЙСКОГО РЕЗЕРВА ПО ВОЛЬНОЙ БОРЬБЕ «НАЗРАНЬ»</v>
      </c>
      <c r="C86" s="24">
        <f>'Рейтинговая таблица организаций'!T88</f>
        <v>99.6</v>
      </c>
      <c r="D86" s="24">
        <f>'Рейтинговая таблица организаций'!AC88</f>
        <v>96</v>
      </c>
      <c r="E86" s="24">
        <f>'Рейтинговая таблица организаций'!AK88</f>
        <v>85</v>
      </c>
      <c r="F86" s="24">
        <f>'Рейтинговая таблица организаций'!AU88</f>
        <v>99.2</v>
      </c>
      <c r="G86" s="24">
        <f>'Рейтинговая таблица организаций'!BE88</f>
        <v>97.7</v>
      </c>
      <c r="H86" s="24">
        <f>'Рейтинговая таблица организаций'!BF88</f>
        <v>95.5</v>
      </c>
      <c r="I86" s="24" t="str">
        <f t="shared" si="7"/>
        <v>51</v>
      </c>
      <c r="J86" s="34">
        <f t="shared" si="5"/>
        <v>51</v>
      </c>
      <c r="K86" s="25">
        <f t="shared" si="6"/>
        <v>1</v>
      </c>
      <c r="L86" s="35">
        <f>'бланки '!A90</f>
        <v>0</v>
      </c>
    </row>
    <row r="87" spans="1:12" x14ac:dyDescent="0.2">
      <c r="A87" s="24">
        <f>анкеты!A87</f>
        <v>86</v>
      </c>
      <c r="B87" s="24" t="str">
        <f>'бланки '!C91</f>
        <v>ГБУ ДО «ДЕТСКО-ЮНОШЕСКАЯ СПОРТИВНАЯ ШКОЛА «ТРОИЦКАЯ»</v>
      </c>
      <c r="C87" s="24">
        <f>'Рейтинговая таблица организаций'!T89</f>
        <v>98.8</v>
      </c>
      <c r="D87" s="24">
        <f>'Рейтинговая таблица организаций'!AC89</f>
        <v>97.5</v>
      </c>
      <c r="E87" s="24">
        <f>'Рейтинговая таблица организаций'!AK89</f>
        <v>94</v>
      </c>
      <c r="F87" s="24">
        <f>'Рейтинговая таблица организаций'!AU89</f>
        <v>98.8</v>
      </c>
      <c r="G87" s="24">
        <f>'Рейтинговая таблица организаций'!BE89</f>
        <v>98.4</v>
      </c>
      <c r="H87" s="24">
        <f>'Рейтинговая таблица организаций'!BF89</f>
        <v>97.5</v>
      </c>
      <c r="I87" s="24" t="str">
        <f t="shared" si="7"/>
        <v>18</v>
      </c>
      <c r="J87" s="34">
        <f t="shared" si="5"/>
        <v>18</v>
      </c>
      <c r="K87" s="25">
        <f t="shared" si="6"/>
        <v>1</v>
      </c>
      <c r="L87" s="35">
        <f>'бланки '!A91</f>
        <v>0</v>
      </c>
    </row>
    <row r="88" spans="1:12" x14ac:dyDescent="0.2">
      <c r="A88" s="24">
        <f>анкеты!A88</f>
        <v>87</v>
      </c>
      <c r="B88" s="24" t="str">
        <f>'бланки '!C92</f>
        <v>ГБУ ДО «РСШОР по тхэквондо»</v>
      </c>
      <c r="C88" s="24">
        <f>'Рейтинговая таблица организаций'!T90</f>
        <v>99.2</v>
      </c>
      <c r="D88" s="24">
        <f>'Рейтинговая таблица организаций'!AC90</f>
        <v>99</v>
      </c>
      <c r="E88" s="24">
        <f>'Рейтинговая таблица организаций'!AK90</f>
        <v>80.8</v>
      </c>
      <c r="F88" s="24">
        <f>'Рейтинговая таблица организаций'!AU90</f>
        <v>99.6</v>
      </c>
      <c r="G88" s="24">
        <f>'Рейтинговая таблица организаций'!BE90</f>
        <v>99.8</v>
      </c>
      <c r="H88" s="24">
        <f>'Рейтинговая таблица организаций'!BF90</f>
        <v>95.68</v>
      </c>
      <c r="I88" s="24" t="str">
        <f t="shared" si="7"/>
        <v>50</v>
      </c>
      <c r="J88" s="34">
        <f t="shared" si="5"/>
        <v>50</v>
      </c>
      <c r="K88" s="25">
        <f t="shared" si="6"/>
        <v>1</v>
      </c>
      <c r="L88" s="35">
        <f>'бланки '!A92</f>
        <v>0</v>
      </c>
    </row>
    <row r="89" spans="1:12" x14ac:dyDescent="0.2">
      <c r="A89" s="24">
        <f>анкеты!A89</f>
        <v>88</v>
      </c>
      <c r="B89" s="24" t="str">
        <f>'бланки '!C93</f>
        <v>ГБУ ДО»РЕСПУБЛИКАНСКАЯ СПОРТИВНАЯ ШКОЛА ОЛИМПИЙСКОГО РЕЗЕРВА ПО БОКСУ»</v>
      </c>
      <c r="C89" s="24">
        <f>'Рейтинговая таблица организаций'!T91</f>
        <v>98.8</v>
      </c>
      <c r="D89" s="24">
        <f>'Рейтинговая таблица организаций'!AC91</f>
        <v>98</v>
      </c>
      <c r="E89" s="24">
        <f>'Рейтинговая таблица организаций'!AK91</f>
        <v>88</v>
      </c>
      <c r="F89" s="24">
        <f>'Рейтинговая таблица организаций'!AU91</f>
        <v>98.2</v>
      </c>
      <c r="G89" s="24">
        <f>'Рейтинговая таблица организаций'!BE91</f>
        <v>98.2</v>
      </c>
      <c r="H89" s="24">
        <f>'Рейтинговая таблица организаций'!BF91</f>
        <v>96.24</v>
      </c>
      <c r="I89" s="24" t="str">
        <f t="shared" si="7"/>
        <v>42</v>
      </c>
      <c r="J89" s="34">
        <f t="shared" si="5"/>
        <v>42</v>
      </c>
      <c r="K89" s="25">
        <f t="shared" si="6"/>
        <v>1</v>
      </c>
      <c r="L89" s="35">
        <f>'бланки '!A93</f>
        <v>0</v>
      </c>
    </row>
    <row r="90" spans="1:12" x14ac:dyDescent="0.2">
      <c r="A90" s="24">
        <f>анкеты!A90</f>
        <v>89</v>
      </c>
      <c r="B90" s="24" t="str">
        <f>'бланки '!C94</f>
        <v>ГБУДО «РСШОР по дзюдо»</v>
      </c>
      <c r="C90" s="24">
        <f>'Рейтинговая таблица организаций'!T92</f>
        <v>99.2</v>
      </c>
      <c r="D90" s="24">
        <f>'Рейтинговая таблица организаций'!AC92</f>
        <v>98.5</v>
      </c>
      <c r="E90" s="24">
        <f>'Рейтинговая таблица организаций'!AK92</f>
        <v>94</v>
      </c>
      <c r="F90" s="24">
        <f>'Рейтинговая таблица организаций'!AU92</f>
        <v>98.6</v>
      </c>
      <c r="G90" s="24">
        <f>'Рейтинговая таблица организаций'!BE92</f>
        <v>97.5</v>
      </c>
      <c r="H90" s="24">
        <f>'Рейтинговая таблица организаций'!BF92</f>
        <v>97.559999999999988</v>
      </c>
      <c r="I90" s="24" t="str">
        <f t="shared" si="7"/>
        <v>17</v>
      </c>
      <c r="J90" s="34">
        <f t="shared" si="5"/>
        <v>17</v>
      </c>
      <c r="K90" s="25">
        <f t="shared" si="6"/>
        <v>1</v>
      </c>
      <c r="L90" s="35">
        <f>'бланки '!A94</f>
        <v>0</v>
      </c>
    </row>
    <row r="91" spans="1:12" x14ac:dyDescent="0.2">
      <c r="A91" s="24">
        <f>анкеты!A91</f>
        <v>90</v>
      </c>
      <c r="B91" s="24" t="str">
        <f>'бланки '!C95</f>
        <v>ГБУ ДО «РЕСПУБЛИКАНСКАЯ СПОРТИВНАЯ ШКОЛА ПО ВОЛЬНОЙ БОРЬБЕ»</v>
      </c>
      <c r="C91" s="24">
        <f>'Рейтинговая таблица организаций'!T93</f>
        <v>98.4</v>
      </c>
      <c r="D91" s="24">
        <f>'Рейтинговая таблица организаций'!AC93</f>
        <v>96</v>
      </c>
      <c r="E91" s="24">
        <f>'Рейтинговая таблица организаций'!AK93</f>
        <v>79.900000000000006</v>
      </c>
      <c r="F91" s="24">
        <f>'Рейтинговая таблица организаций'!AU93</f>
        <v>97.4</v>
      </c>
      <c r="G91" s="24">
        <f>'Рейтинговая таблица организаций'!BE93</f>
        <v>96.1</v>
      </c>
      <c r="H91" s="24">
        <f>'Рейтинговая таблица организаций'!BF93</f>
        <v>93.560000000000016</v>
      </c>
      <c r="I91" s="24" t="str">
        <f t="shared" si="7"/>
        <v>75</v>
      </c>
      <c r="J91" s="34">
        <f t="shared" si="5"/>
        <v>75</v>
      </c>
      <c r="K91" s="25">
        <f t="shared" si="6"/>
        <v>1</v>
      </c>
      <c r="L91" s="35">
        <f>'бланки '!A95</f>
        <v>0</v>
      </c>
    </row>
    <row r="92" spans="1:12" x14ac:dyDescent="0.2">
      <c r="A92" s="24">
        <f>анкеты!A92</f>
        <v>91</v>
      </c>
      <c r="B92" s="24" t="str">
        <f>'бланки '!C96</f>
        <v>ГБУДО «СШОР  «Экажево»</v>
      </c>
      <c r="C92" s="24">
        <f>'Рейтинговая таблица организаций'!T94</f>
        <v>99.2</v>
      </c>
      <c r="D92" s="24">
        <f>'Рейтинговая таблица организаций'!AC94</f>
        <v>96</v>
      </c>
      <c r="E92" s="24">
        <f>'Рейтинговая таблица организаций'!AK94</f>
        <v>100</v>
      </c>
      <c r="F92" s="24">
        <f>'Рейтинговая таблица организаций'!AU94</f>
        <v>98.2</v>
      </c>
      <c r="G92" s="24">
        <f>'Рейтинговая таблица организаций'!BE94</f>
        <v>96.9</v>
      </c>
      <c r="H92" s="24">
        <f>'Рейтинговая таблица организаций'!BF94</f>
        <v>98.059999999999988</v>
      </c>
      <c r="I92" s="24" t="str">
        <f t="shared" si="7"/>
        <v>10</v>
      </c>
      <c r="J92" s="34">
        <f t="shared" si="5"/>
        <v>10</v>
      </c>
      <c r="K92" s="25">
        <f t="shared" si="6"/>
        <v>1</v>
      </c>
      <c r="L92" s="35">
        <f>'бланки '!A96</f>
        <v>0</v>
      </c>
    </row>
    <row r="93" spans="1:12" x14ac:dyDescent="0.2">
      <c r="A93" s="24">
        <f>анкеты!A93</f>
        <v>92</v>
      </c>
      <c r="B93" s="24" t="str">
        <f>'бланки '!C97</f>
        <v>МКУ ДО «СШ г. Карабулак им. Дзейтова Х.Р.»</v>
      </c>
      <c r="C93" s="24">
        <f>'Рейтинговая таблица организаций'!T95</f>
        <v>98.4</v>
      </c>
      <c r="D93" s="24">
        <f>'Рейтинговая таблица организаций'!AC95</f>
        <v>97.5</v>
      </c>
      <c r="E93" s="24">
        <f>'Рейтинговая таблица организаций'!AK95</f>
        <v>92.2</v>
      </c>
      <c r="F93" s="24">
        <f>'Рейтинговая таблица организаций'!AU95</f>
        <v>98.2</v>
      </c>
      <c r="G93" s="24">
        <f>'Рейтинговая таблица организаций'!BE95</f>
        <v>96</v>
      </c>
      <c r="H93" s="24">
        <f>'Рейтинговая таблица организаций'!BF95</f>
        <v>96.460000000000008</v>
      </c>
      <c r="I93" s="24" t="str">
        <f t="shared" si="7"/>
        <v>37-38</v>
      </c>
      <c r="J93" s="34">
        <f t="shared" si="5"/>
        <v>37</v>
      </c>
      <c r="K93" s="25">
        <f t="shared" si="6"/>
        <v>2</v>
      </c>
      <c r="L93" s="35">
        <f>'бланки '!A97</f>
        <v>0</v>
      </c>
    </row>
    <row r="94" spans="1:12" x14ac:dyDescent="0.2">
      <c r="A94" s="24">
        <f>анкеты!A94</f>
        <v>93</v>
      </c>
      <c r="B94" s="24" t="str">
        <f>'бланки '!C98</f>
        <v>МКУДО «СШ ИМ. И.ТУМГОЕВА»</v>
      </c>
      <c r="C94" s="24">
        <f>'Рейтинговая таблица организаций'!T96</f>
        <v>98.4</v>
      </c>
      <c r="D94" s="24">
        <f>'Рейтинговая таблица организаций'!AC96</f>
        <v>99</v>
      </c>
      <c r="E94" s="24">
        <f>'Рейтинговая таблица организаций'!AK96</f>
        <v>88</v>
      </c>
      <c r="F94" s="24">
        <f>'Рейтинговая таблица организаций'!AU96</f>
        <v>99</v>
      </c>
      <c r="G94" s="24">
        <f>'Рейтинговая таблица организаций'!BE96</f>
        <v>98.4</v>
      </c>
      <c r="H94" s="24">
        <f>'Рейтинговая таблица организаций'!BF96</f>
        <v>96.559999999999988</v>
      </c>
      <c r="I94" s="24" t="str">
        <f t="shared" si="7"/>
        <v>34</v>
      </c>
      <c r="J94" s="34">
        <f t="shared" si="5"/>
        <v>34</v>
      </c>
      <c r="K94" s="25">
        <f t="shared" si="6"/>
        <v>1</v>
      </c>
      <c r="L94" s="35">
        <f>'бланки '!A98</f>
        <v>0</v>
      </c>
    </row>
    <row r="95" spans="1:12" x14ac:dyDescent="0.2">
      <c r="A95" s="24">
        <f>анкеты!A95</f>
        <v>94</v>
      </c>
      <c r="B95" s="24" t="str">
        <f>'бланки '!C99</f>
        <v>МКУ ДО СПОРТИВНАЯ ШКОЛА «ЧЕМПИОН С.П. ЯНДАРЕ» АДМИНИСТРАЦИИ НАЗРАНОВСКОГО МУНИЦИПАЛЬНОГО РАЙОНА</v>
      </c>
      <c r="C95" s="24">
        <f>'Рейтинговая таблица организаций'!T97</f>
        <v>97.2</v>
      </c>
      <c r="D95" s="24">
        <f>'Рейтинговая таблица организаций'!AC97</f>
        <v>96.5</v>
      </c>
      <c r="E95" s="24">
        <f>'Рейтинговая таблица организаций'!AK97</f>
        <v>91</v>
      </c>
      <c r="F95" s="24">
        <f>'Рейтинговая таблица организаций'!AU97</f>
        <v>95.6</v>
      </c>
      <c r="G95" s="24">
        <f>'Рейтинговая таблица организаций'!BE97</f>
        <v>97.1</v>
      </c>
      <c r="H95" s="24">
        <f>'Рейтинговая таблица организаций'!BF97</f>
        <v>95.47999999999999</v>
      </c>
      <c r="I95" s="24" t="str">
        <f t="shared" si="7"/>
        <v>52</v>
      </c>
      <c r="J95" s="34">
        <f t="shared" si="5"/>
        <v>52</v>
      </c>
      <c r="K95" s="25">
        <f t="shared" si="6"/>
        <v>1</v>
      </c>
      <c r="L95" s="35">
        <f>'бланки '!A99</f>
        <v>0</v>
      </c>
    </row>
    <row r="96" spans="1:12" x14ac:dyDescent="0.2">
      <c r="A96" s="24">
        <f>анкеты!A96</f>
        <v>95</v>
      </c>
      <c r="B96" s="24" t="str">
        <f>'бланки '!C100</f>
        <v>МКУ ДО ДЕТСКО-ЮНОШЕСКАЯ СПОРТИВНАЯ ШКОЛА «ИМЕНИ АЛБОГАЧИЕВОЙ ЛЕЙЛЫ СУЛТАНОВНЫ» С.П.АЛИ-ЮРТ</v>
      </c>
      <c r="C96" s="24">
        <f>'Рейтинговая таблица организаций'!T98</f>
        <v>99.2</v>
      </c>
      <c r="D96" s="24">
        <f>'Рейтинговая таблица организаций'!AC98</f>
        <v>98.5</v>
      </c>
      <c r="E96" s="24">
        <f>'Рейтинговая таблица организаций'!AK98</f>
        <v>94</v>
      </c>
      <c r="F96" s="24">
        <f>'Рейтинговая таблица организаций'!AU98</f>
        <v>98.6</v>
      </c>
      <c r="G96" s="24">
        <f>'Рейтинговая таблица организаций'!BE98</f>
        <v>98.3</v>
      </c>
      <c r="H96" s="24">
        <f>'Рейтинговая таблица организаций'!BF98</f>
        <v>97.72</v>
      </c>
      <c r="I96" s="24" t="str">
        <f t="shared" si="7"/>
        <v>13-14</v>
      </c>
      <c r="J96" s="34">
        <f t="shared" si="5"/>
        <v>13</v>
      </c>
      <c r="K96" s="25">
        <f t="shared" si="6"/>
        <v>2</v>
      </c>
      <c r="L96" s="35">
        <f>'бланки '!A100</f>
        <v>0</v>
      </c>
    </row>
    <row r="97" spans="1:12" x14ac:dyDescent="0.2">
      <c r="A97" s="24">
        <f>анкеты!A97</f>
        <v>96</v>
      </c>
      <c r="B97" s="24" t="str">
        <f>'бланки '!C101</f>
        <v>МКУ ДО»ДЕТСКО-ЮНОШЕСКАЯ СПОРТИВНАЯ ШКОЛА СУНЖЕНСКОГО МУНИЦИПАЛЬНОГО РАЙОНА»</v>
      </c>
      <c r="C97" s="24">
        <f>'Рейтинговая таблица организаций'!T99</f>
        <v>98.8</v>
      </c>
      <c r="D97" s="24">
        <f>'Рейтинговая таблица организаций'!AC99</f>
        <v>97</v>
      </c>
      <c r="E97" s="24">
        <f>'Рейтинговая таблица организаций'!AK99</f>
        <v>94</v>
      </c>
      <c r="F97" s="24">
        <f>'Рейтинговая таблица организаций'!AU99</f>
        <v>98.2</v>
      </c>
      <c r="G97" s="24">
        <f>'Рейтинговая таблица организаций'!BE99</f>
        <v>97</v>
      </c>
      <c r="H97" s="24">
        <f>'Рейтинговая таблица организаций'!BF99</f>
        <v>97</v>
      </c>
      <c r="I97" s="24" t="str">
        <f t="shared" si="7"/>
        <v>21-22</v>
      </c>
      <c r="J97" s="34">
        <f t="shared" si="5"/>
        <v>21</v>
      </c>
      <c r="K97" s="25">
        <f t="shared" si="6"/>
        <v>2</v>
      </c>
      <c r="L97" s="35">
        <f>'бланки '!A101</f>
        <v>0</v>
      </c>
    </row>
    <row r="98" spans="1:12" x14ac:dyDescent="0.2">
      <c r="A98" s="24">
        <f>анкеты!A98</f>
        <v>97</v>
      </c>
      <c r="B98" s="24" t="str">
        <f>'бланки '!C102</f>
        <v>МКУ ДО «детско-юношеская спортивная школа» Джейрахского муниципального района</v>
      </c>
      <c r="C98" s="24">
        <f>'Рейтинговая таблица организаций'!T100</f>
        <v>100</v>
      </c>
      <c r="D98" s="24">
        <f>'Рейтинговая таблица организаций'!AC100</f>
        <v>98</v>
      </c>
      <c r="E98" s="24">
        <f>'Рейтинговая таблица организаций'!AK100</f>
        <v>88</v>
      </c>
      <c r="F98" s="24">
        <f>'Рейтинговая таблица организаций'!AU100</f>
        <v>97.8</v>
      </c>
      <c r="G98" s="24">
        <f>'Рейтинговая таблица организаций'!BE100</f>
        <v>99.6</v>
      </c>
      <c r="H98" s="24">
        <f>'Рейтинговая таблица организаций'!BF100</f>
        <v>96.679999999999993</v>
      </c>
      <c r="I98" s="24" t="str">
        <f t="shared" si="7"/>
        <v>30</v>
      </c>
      <c r="J98" s="34">
        <f t="shared" si="5"/>
        <v>30</v>
      </c>
      <c r="K98" s="25">
        <f>COUNTIF(J$2:J$101,J98)</f>
        <v>1</v>
      </c>
      <c r="L98" s="35">
        <f>'бланки '!A102</f>
        <v>0</v>
      </c>
    </row>
    <row r="99" spans="1:12" x14ac:dyDescent="0.2">
      <c r="A99" s="24">
        <f>анкеты!A99</f>
        <v>98</v>
      </c>
      <c r="B99" s="24" t="str">
        <f>'бланки '!C103</f>
        <v>МКУ ДО «СШ по шахматам Сунженского муниципального района»</v>
      </c>
      <c r="C99" s="24">
        <f>'Рейтинговая таблица организаций'!T101</f>
        <v>99.6</v>
      </c>
      <c r="D99" s="24">
        <f>'Рейтинговая таблица организаций'!AC101</f>
        <v>100</v>
      </c>
      <c r="E99" s="24">
        <f>'Рейтинговая таблица организаций'!AK101</f>
        <v>76</v>
      </c>
      <c r="F99" s="24">
        <f>'Рейтинговая таблица организаций'!AU101</f>
        <v>100</v>
      </c>
      <c r="G99" s="24">
        <f>'Рейтинговая таблица организаций'!BE101</f>
        <v>100</v>
      </c>
      <c r="H99" s="24">
        <f>'Рейтинговая таблица организаций'!BF101</f>
        <v>95.12</v>
      </c>
      <c r="I99" s="24" t="str">
        <f t="shared" si="7"/>
        <v>54-55</v>
      </c>
      <c r="J99" s="34">
        <f t="shared" si="5"/>
        <v>54</v>
      </c>
      <c r="K99" s="25">
        <f>COUNTIF(J$2:J$101,J99)</f>
        <v>2</v>
      </c>
      <c r="L99" s="35">
        <f>'бланки '!A103</f>
        <v>0</v>
      </c>
    </row>
    <row r="100" spans="1:12" x14ac:dyDescent="0.2">
      <c r="A100" s="24">
        <f>анкеты!A100</f>
        <v>99</v>
      </c>
      <c r="B100" s="24" t="str">
        <f>'бланки '!C104</f>
        <v>МКУДО «СШ С.П.ПЛИЕВО»</v>
      </c>
      <c r="C100" s="24">
        <f>'Рейтинговая таблица организаций'!T102</f>
        <v>98.4</v>
      </c>
      <c r="D100" s="24">
        <f>'Рейтинговая таблица организаций'!AC102</f>
        <v>96</v>
      </c>
      <c r="E100" s="24">
        <f>'Рейтинговая таблица организаций'!AK102</f>
        <v>79.599999999999994</v>
      </c>
      <c r="F100" s="24">
        <f>'Рейтинговая таблица организаций'!AU102</f>
        <v>96.6</v>
      </c>
      <c r="G100" s="24">
        <f>'Рейтинговая таблица организаций'!BE102</f>
        <v>96.8</v>
      </c>
      <c r="H100" s="24">
        <f>'Рейтинговая таблица организаций'!BF102</f>
        <v>93.48</v>
      </c>
      <c r="I100" s="24" t="str">
        <f t="shared" si="7"/>
        <v>76</v>
      </c>
      <c r="J100" s="34">
        <f t="shared" si="5"/>
        <v>76</v>
      </c>
      <c r="K100" s="25">
        <f>COUNTIF(J$2:J$101,J100)</f>
        <v>1</v>
      </c>
      <c r="L100" s="35">
        <f>'бланки '!A104</f>
        <v>0</v>
      </c>
    </row>
    <row r="101" spans="1:12" x14ac:dyDescent="0.2">
      <c r="A101" s="24">
        <f>анкеты!A101</f>
        <v>100</v>
      </c>
      <c r="B101" s="24" t="str">
        <f>'бланки '!C105</f>
        <v>МКУ ДО «Спортивная Школа «Галашки»</v>
      </c>
      <c r="C101" s="24">
        <f>'Рейтинговая таблица организаций'!T103</f>
        <v>99.6</v>
      </c>
      <c r="D101" s="24">
        <f>'Рейтинговая таблица организаций'!AC103</f>
        <v>99</v>
      </c>
      <c r="E101" s="24">
        <f>'Рейтинговая таблица организаций'!AK103</f>
        <v>88</v>
      </c>
      <c r="F101" s="24">
        <f>'Рейтинговая таблица организаций'!AU103</f>
        <v>99</v>
      </c>
      <c r="G101" s="24">
        <f>'Рейтинговая таблица организаций'!BE103</f>
        <v>96.9</v>
      </c>
      <c r="H101" s="24">
        <f>'Рейтинговая таблица организаций'!BF103</f>
        <v>96.5</v>
      </c>
      <c r="I101" s="24" t="str">
        <f t="shared" si="7"/>
        <v>35-36</v>
      </c>
      <c r="J101" s="34">
        <f t="shared" si="5"/>
        <v>35</v>
      </c>
      <c r="K101" s="25">
        <f>COUNTIF(J$2:J$101,J101)</f>
        <v>2</v>
      </c>
      <c r="L101" s="35">
        <f>'бланки '!A105</f>
        <v>0</v>
      </c>
    </row>
    <row r="102" spans="1:12" x14ac:dyDescent="0.2">
      <c r="C102" s="61">
        <f t="shared" ref="C102:H102" si="8">AVERAGE(C2:C101)</f>
        <v>98.992000000000004</v>
      </c>
      <c r="D102" s="61">
        <f t="shared" si="8"/>
        <v>98.165000000000006</v>
      </c>
      <c r="E102" s="61">
        <f t="shared" si="8"/>
        <v>82.493999999999971</v>
      </c>
      <c r="F102" s="61">
        <f t="shared" si="8"/>
        <v>98.178000000000068</v>
      </c>
      <c r="G102" s="61">
        <f t="shared" si="8"/>
        <v>97.527999999999992</v>
      </c>
      <c r="H102" s="61">
        <f t="shared" si="8"/>
        <v>95.071399999999983</v>
      </c>
      <c r="L102" s="35"/>
    </row>
    <row r="103" spans="1:12" x14ac:dyDescent="0.2">
      <c r="L103" s="35"/>
    </row>
    <row r="104" spans="1:12" x14ac:dyDescent="0.2">
      <c r="L104" s="35"/>
    </row>
    <row r="105" spans="1:12" x14ac:dyDescent="0.2">
      <c r="L105" s="35"/>
    </row>
    <row r="106" spans="1:12" x14ac:dyDescent="0.2">
      <c r="L106" s="35"/>
    </row>
    <row r="107" spans="1:12" x14ac:dyDescent="0.2">
      <c r="L107" s="35"/>
    </row>
    <row r="108" spans="1:12" x14ac:dyDescent="0.2">
      <c r="L108" s="35"/>
    </row>
    <row r="109" spans="1:12" x14ac:dyDescent="0.2">
      <c r="L109" s="35"/>
    </row>
    <row r="110" spans="1:12" x14ac:dyDescent="0.2">
      <c r="L110" s="35"/>
    </row>
    <row r="111" spans="1:12" x14ac:dyDescent="0.2">
      <c r="L111" s="35"/>
    </row>
    <row r="112" spans="1:12" x14ac:dyDescent="0.2">
      <c r="L112" s="35"/>
    </row>
    <row r="113" spans="2:12" ht="210" x14ac:dyDescent="0.25">
      <c r="B113" s="58" t="s">
        <v>370</v>
      </c>
      <c r="C113" s="58" t="s">
        <v>371</v>
      </c>
      <c r="D113" s="58" t="s">
        <v>372</v>
      </c>
      <c r="E113" s="58" t="s">
        <v>373</v>
      </c>
      <c r="F113" s="58" t="s">
        <v>374</v>
      </c>
      <c r="G113" s="58" t="s">
        <v>375</v>
      </c>
      <c r="H113" s="58" t="s">
        <v>104</v>
      </c>
      <c r="L113" s="35" t="e">
        <f>'бланки '!#REF!</f>
        <v>#REF!</v>
      </c>
    </row>
    <row r="114" spans="2:12" ht="15" x14ac:dyDescent="0.25">
      <c r="B114" s="59" t="s">
        <v>376</v>
      </c>
      <c r="C114" s="60">
        <f t="shared" ref="C114:H114" si="9">COUNTIF(C2:C101,"&gt;80,5")/100</f>
        <v>1</v>
      </c>
      <c r="D114" s="60">
        <f t="shared" si="9"/>
        <v>1</v>
      </c>
      <c r="E114" s="60">
        <f t="shared" si="9"/>
        <v>0.6</v>
      </c>
      <c r="F114" s="60">
        <f t="shared" si="9"/>
        <v>1</v>
      </c>
      <c r="G114" s="60">
        <f t="shared" si="9"/>
        <v>1</v>
      </c>
      <c r="H114" s="60">
        <f t="shared" si="9"/>
        <v>1</v>
      </c>
      <c r="L114" s="35" t="e">
        <f>'бланки '!#REF!</f>
        <v>#REF!</v>
      </c>
    </row>
    <row r="115" spans="2:12" ht="15" x14ac:dyDescent="0.25">
      <c r="B115" s="59" t="s">
        <v>377</v>
      </c>
      <c r="C115" s="60">
        <f t="shared" ref="C115:H115" si="10">COUNTIF(C2:C101,"&gt;63,5")/100-COUNTIF(C2:C101,"&gt;80,5")/100</f>
        <v>0</v>
      </c>
      <c r="D115" s="60">
        <f t="shared" si="10"/>
        <v>0</v>
      </c>
      <c r="E115" s="60">
        <f t="shared" si="10"/>
        <v>0.35</v>
      </c>
      <c r="F115" s="60">
        <f t="shared" si="10"/>
        <v>0</v>
      </c>
      <c r="G115" s="60">
        <f t="shared" si="10"/>
        <v>0</v>
      </c>
      <c r="H115" s="60">
        <f t="shared" si="10"/>
        <v>0</v>
      </c>
      <c r="L115" s="35" t="e">
        <f>'бланки '!#REF!</f>
        <v>#REF!</v>
      </c>
    </row>
    <row r="116" spans="2:12" ht="15" x14ac:dyDescent="0.25">
      <c r="B116" s="59" t="s">
        <v>378</v>
      </c>
      <c r="C116" s="60">
        <f t="shared" ref="C116:H116" si="11">COUNTIF(C2:C101,"&gt;40,5")/100-COUNTIF(C2:C101,"&gt;63,5")/100</f>
        <v>0</v>
      </c>
      <c r="D116" s="60">
        <f t="shared" si="11"/>
        <v>0</v>
      </c>
      <c r="E116" s="60">
        <f t="shared" si="11"/>
        <v>5.0000000000000044E-2</v>
      </c>
      <c r="F116" s="60">
        <f t="shared" si="11"/>
        <v>0</v>
      </c>
      <c r="G116" s="60">
        <f t="shared" si="11"/>
        <v>0</v>
      </c>
      <c r="H116" s="60">
        <f t="shared" si="11"/>
        <v>0</v>
      </c>
      <c r="L116" s="35" t="e">
        <f>'бланки '!#REF!</f>
        <v>#REF!</v>
      </c>
    </row>
    <row r="117" spans="2:12" ht="15" x14ac:dyDescent="0.25">
      <c r="B117" s="59" t="s">
        <v>379</v>
      </c>
      <c r="C117" s="60">
        <f t="shared" ref="C117:H117" si="12">COUNTIF(C2:C101,"&gt;20,5")/100-COUNTIF(C2:C101,"&gt;40,5")/100</f>
        <v>0</v>
      </c>
      <c r="D117" s="60">
        <f t="shared" si="12"/>
        <v>0</v>
      </c>
      <c r="E117" s="60">
        <f t="shared" si="12"/>
        <v>0</v>
      </c>
      <c r="F117" s="60">
        <f t="shared" si="12"/>
        <v>0</v>
      </c>
      <c r="G117" s="60">
        <f t="shared" si="12"/>
        <v>0</v>
      </c>
      <c r="H117" s="60">
        <f t="shared" si="12"/>
        <v>0</v>
      </c>
      <c r="L117" s="35" t="e">
        <f>'бланки '!#REF!</f>
        <v>#REF!</v>
      </c>
    </row>
    <row r="118" spans="2:12" ht="15" x14ac:dyDescent="0.25">
      <c r="B118" s="59" t="s">
        <v>380</v>
      </c>
      <c r="C118" s="60">
        <f t="shared" ref="C118:H118" si="13">1-COUNTIF(C2:C101,"&gt;20,5")/100</f>
        <v>0</v>
      </c>
      <c r="D118" s="60">
        <f t="shared" si="13"/>
        <v>0</v>
      </c>
      <c r="E118" s="60">
        <f t="shared" si="13"/>
        <v>0</v>
      </c>
      <c r="F118" s="60">
        <f t="shared" si="13"/>
        <v>0</v>
      </c>
      <c r="G118" s="60">
        <f t="shared" si="13"/>
        <v>0</v>
      </c>
      <c r="H118" s="60">
        <f t="shared" si="13"/>
        <v>0</v>
      </c>
      <c r="L118" s="35" t="e">
        <f>'бланки '!#REF!</f>
        <v>#REF!</v>
      </c>
    </row>
  </sheetData>
  <autoFilter ref="A1:N102" xr:uid="{00000000-0001-0000-0200-000000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04"/>
  <sheetViews>
    <sheetView workbookViewId="0">
      <pane xSplit="3" ySplit="3" topLeftCell="T37" activePane="bottomRight" state="frozen"/>
      <selection activeCell="C32" sqref="C32"/>
      <selection pane="topRight" activeCell="C32" sqref="C32"/>
      <selection pane="bottomLeft" activeCell="C32" sqref="C32"/>
      <selection pane="bottomRight" activeCell="B56" sqref="B56"/>
    </sheetView>
  </sheetViews>
  <sheetFormatPr defaultColWidth="9.140625" defaultRowHeight="15" x14ac:dyDescent="0.25"/>
  <cols>
    <col min="1" max="1" width="7.28515625" customWidth="1"/>
    <col min="2" max="2" width="74" style="7" customWidth="1"/>
    <col min="3" max="3" width="11.28515625" customWidth="1"/>
    <col min="4" max="5" width="8.42578125" customWidth="1"/>
    <col min="6" max="6" width="9.28515625" bestFit="1" customWidth="1"/>
    <col min="7" max="7" width="9.28515625" customWidth="1"/>
    <col min="8" max="8" width="9.28515625" bestFit="1" customWidth="1"/>
    <col min="9" max="9" width="9.7109375" bestFit="1" customWidth="1"/>
    <col min="10" max="10" width="8.85546875" customWidth="1"/>
    <col min="11" max="12" width="9.7109375" bestFit="1" customWidth="1"/>
    <col min="13" max="16" width="9.7109375" customWidth="1"/>
    <col min="17" max="17" width="9.85546875" bestFit="1" customWidth="1"/>
    <col min="18" max="19" width="9.7109375" bestFit="1" customWidth="1"/>
    <col min="20" max="20" width="8.140625" customWidth="1"/>
    <col min="21" max="21" width="9.28515625" bestFit="1" customWidth="1"/>
    <col min="22" max="29" width="9.7109375" bestFit="1" customWidth="1"/>
    <col min="30" max="31" width="9.28515625" bestFit="1" customWidth="1"/>
    <col min="32" max="33" width="9.7109375" bestFit="1" customWidth="1"/>
    <col min="34" max="35" width="9.28515625" bestFit="1" customWidth="1"/>
    <col min="36" max="36" width="9.7109375" bestFit="1" customWidth="1"/>
    <col min="37" max="37" width="9.28515625" bestFit="1" customWidth="1"/>
    <col min="38" max="57" width="9.7109375" bestFit="1" customWidth="1"/>
    <col min="58" max="58" width="14.42578125" customWidth="1"/>
  </cols>
  <sheetData>
    <row r="1" spans="1:58" s="1" customFormat="1" ht="15" customHeight="1" x14ac:dyDescent="0.25">
      <c r="A1" s="81" t="s">
        <v>0</v>
      </c>
      <c r="B1" s="83" t="s">
        <v>1</v>
      </c>
      <c r="C1" s="81" t="s">
        <v>43</v>
      </c>
      <c r="D1" s="81" t="s">
        <v>2</v>
      </c>
      <c r="E1" s="81"/>
      <c r="F1" s="81"/>
      <c r="G1" s="81"/>
      <c r="H1" s="81"/>
      <c r="I1" s="81"/>
      <c r="J1" s="81"/>
      <c r="K1" s="81"/>
      <c r="L1" s="81"/>
      <c r="M1" s="81"/>
      <c r="N1" s="81"/>
      <c r="O1" s="81"/>
      <c r="P1" s="81"/>
      <c r="Q1" s="81"/>
      <c r="R1" s="81"/>
      <c r="S1" s="81"/>
      <c r="T1" s="80" t="s">
        <v>76</v>
      </c>
      <c r="U1" s="81" t="s">
        <v>86</v>
      </c>
      <c r="V1" s="81"/>
      <c r="W1" s="81"/>
      <c r="X1" s="81"/>
      <c r="Y1" s="81"/>
      <c r="Z1" s="81"/>
      <c r="AA1" s="81"/>
      <c r="AB1" s="81"/>
      <c r="AC1" s="80" t="s">
        <v>4</v>
      </c>
      <c r="AD1" s="81" t="s">
        <v>89</v>
      </c>
      <c r="AE1" s="81"/>
      <c r="AF1" s="81"/>
      <c r="AG1" s="81"/>
      <c r="AH1" s="81"/>
      <c r="AI1" s="81"/>
      <c r="AJ1" s="81"/>
      <c r="AK1" s="80" t="s">
        <v>6</v>
      </c>
      <c r="AL1" s="81" t="s">
        <v>7</v>
      </c>
      <c r="AM1" s="81"/>
      <c r="AN1" s="81"/>
      <c r="AO1" s="81"/>
      <c r="AP1" s="81"/>
      <c r="AQ1" s="81"/>
      <c r="AR1" s="81"/>
      <c r="AS1" s="81"/>
      <c r="AT1" s="81"/>
      <c r="AU1" s="80" t="s">
        <v>8</v>
      </c>
      <c r="AV1" s="81" t="s">
        <v>88</v>
      </c>
      <c r="AW1" s="81"/>
      <c r="AX1" s="81"/>
      <c r="AY1" s="81"/>
      <c r="AZ1" s="81"/>
      <c r="BA1" s="81"/>
      <c r="BB1" s="81"/>
      <c r="BC1" s="81"/>
      <c r="BD1" s="81"/>
      <c r="BE1" s="80" t="s">
        <v>10</v>
      </c>
      <c r="BF1" s="1" t="s">
        <v>11</v>
      </c>
    </row>
    <row r="2" spans="1:58" s="1" customFormat="1" x14ac:dyDescent="0.25">
      <c r="A2" s="81"/>
      <c r="B2" s="83"/>
      <c r="C2" s="81"/>
      <c r="D2" s="81" t="s">
        <v>12</v>
      </c>
      <c r="E2" s="81" t="s">
        <v>101</v>
      </c>
      <c r="F2" s="81" t="s">
        <v>102</v>
      </c>
      <c r="G2" s="81" t="s">
        <v>13</v>
      </c>
      <c r="H2" s="81" t="s">
        <v>14</v>
      </c>
      <c r="I2" s="81" t="s">
        <v>15</v>
      </c>
      <c r="J2" s="81"/>
      <c r="K2" s="81" t="s">
        <v>16</v>
      </c>
      <c r="L2" s="81"/>
      <c r="Q2" s="82" t="s">
        <v>17</v>
      </c>
      <c r="R2" s="82" t="s">
        <v>18</v>
      </c>
      <c r="S2" s="82" t="s">
        <v>19</v>
      </c>
      <c r="T2" s="80"/>
      <c r="U2" s="81" t="s">
        <v>20</v>
      </c>
      <c r="V2" s="81" t="s">
        <v>77</v>
      </c>
      <c r="W2" s="81"/>
      <c r="X2" s="81" t="s">
        <v>21</v>
      </c>
      <c r="Y2" s="81"/>
      <c r="Z2" s="82" t="s">
        <v>22</v>
      </c>
      <c r="AA2" s="82" t="s">
        <v>78</v>
      </c>
      <c r="AB2" s="82" t="s">
        <v>23</v>
      </c>
      <c r="AC2" s="80"/>
      <c r="AD2" s="81" t="s">
        <v>24</v>
      </c>
      <c r="AE2" s="81" t="s">
        <v>25</v>
      </c>
      <c r="AF2" s="81" t="s">
        <v>26</v>
      </c>
      <c r="AG2" s="81"/>
      <c r="AH2" s="82" t="s">
        <v>27</v>
      </c>
      <c r="AI2" s="82" t="s">
        <v>28</v>
      </c>
      <c r="AJ2" s="82" t="s">
        <v>29</v>
      </c>
      <c r="AK2" s="80"/>
      <c r="AL2" s="81" t="s">
        <v>30</v>
      </c>
      <c r="AM2" s="81"/>
      <c r="AN2" s="81" t="s">
        <v>31</v>
      </c>
      <c r="AO2" s="81"/>
      <c r="AP2" s="81" t="s">
        <v>32</v>
      </c>
      <c r="AQ2" s="81"/>
      <c r="AR2" s="82" t="s">
        <v>33</v>
      </c>
      <c r="AS2" s="82" t="s">
        <v>34</v>
      </c>
      <c r="AT2" s="82" t="s">
        <v>35</v>
      </c>
      <c r="AU2" s="80"/>
      <c r="AV2" s="81" t="s">
        <v>36</v>
      </c>
      <c r="AW2" s="81"/>
      <c r="AX2" s="81" t="s">
        <v>37</v>
      </c>
      <c r="AY2" s="81"/>
      <c r="AZ2" s="81" t="s">
        <v>38</v>
      </c>
      <c r="BA2" s="81"/>
      <c r="BB2" s="82" t="s">
        <v>39</v>
      </c>
      <c r="BC2" s="82" t="s">
        <v>40</v>
      </c>
      <c r="BD2" s="82" t="s">
        <v>41</v>
      </c>
      <c r="BE2" s="80"/>
      <c r="BF2" s="81" t="s">
        <v>42</v>
      </c>
    </row>
    <row r="3" spans="1:58" s="1" customFormat="1" x14ac:dyDescent="0.25">
      <c r="A3" s="81"/>
      <c r="B3" s="83"/>
      <c r="C3" s="81"/>
      <c r="D3" s="81"/>
      <c r="E3" s="81"/>
      <c r="F3" s="81"/>
      <c r="G3" s="81"/>
      <c r="H3" s="81"/>
      <c r="I3" s="1" t="s">
        <v>80</v>
      </c>
      <c r="J3" s="1" t="s">
        <v>75</v>
      </c>
      <c r="K3" s="1" t="s">
        <v>80</v>
      </c>
      <c r="L3" s="1" t="s">
        <v>75</v>
      </c>
      <c r="Q3" s="82"/>
      <c r="R3" s="82"/>
      <c r="S3" s="82"/>
      <c r="T3" s="80"/>
      <c r="U3" s="81"/>
      <c r="V3" s="1" t="s">
        <v>80</v>
      </c>
      <c r="W3" s="1" t="s">
        <v>75</v>
      </c>
      <c r="X3" s="1" t="s">
        <v>80</v>
      </c>
      <c r="Y3" s="1" t="s">
        <v>75</v>
      </c>
      <c r="Z3" s="82"/>
      <c r="AA3" s="82"/>
      <c r="AB3" s="82"/>
      <c r="AC3" s="80"/>
      <c r="AD3" s="81"/>
      <c r="AE3" s="81"/>
      <c r="AF3" s="1" t="s">
        <v>80</v>
      </c>
      <c r="AG3" s="1" t="s">
        <v>75</v>
      </c>
      <c r="AH3" s="82"/>
      <c r="AI3" s="82"/>
      <c r="AJ3" s="82"/>
      <c r="AK3" s="80"/>
      <c r="AL3" s="1" t="s">
        <v>80</v>
      </c>
      <c r="AM3" s="1" t="s">
        <v>79</v>
      </c>
      <c r="AO3" s="1" t="s">
        <v>79</v>
      </c>
      <c r="AQ3" s="1" t="s">
        <v>79</v>
      </c>
      <c r="AR3" s="82"/>
      <c r="AS3" s="82"/>
      <c r="AT3" s="82"/>
      <c r="AU3" s="80"/>
      <c r="AV3" s="1" t="s">
        <v>80</v>
      </c>
      <c r="AW3" s="1" t="s">
        <v>79</v>
      </c>
      <c r="AX3" s="1" t="s">
        <v>80</v>
      </c>
      <c r="AY3" s="1" t="s">
        <v>79</v>
      </c>
      <c r="AZ3" s="1" t="s">
        <v>80</v>
      </c>
      <c r="BA3" s="1" t="s">
        <v>79</v>
      </c>
      <c r="BB3" s="82"/>
      <c r="BC3" s="82"/>
      <c r="BD3" s="82"/>
      <c r="BE3" s="80"/>
      <c r="BF3" s="81"/>
    </row>
    <row r="4" spans="1:58" x14ac:dyDescent="0.25">
      <c r="A4">
        <f>'бланки '!D6</f>
        <v>1</v>
      </c>
      <c r="B4" t="str">
        <f>'бланки '!C6</f>
        <v>ГБОУ «СОШ №2 Г. НАЗРАНЬ»</v>
      </c>
      <c r="C4">
        <f>анкеты!C2</f>
        <v>522</v>
      </c>
      <c r="D4">
        <f>SUMIF('бланки '!K6:Y6,"&lt;2")</f>
        <v>14</v>
      </c>
      <c r="E4">
        <f>COUNTIF('бланки '!K6:Y6,"&lt;2")</f>
        <v>14</v>
      </c>
      <c r="F4">
        <f>SUMIF('бланки '!Z6:CK6,"&lt;2")</f>
        <v>59</v>
      </c>
      <c r="G4">
        <f>COUNTIF('бланки '!Z6:CK6,"&lt;2")</f>
        <v>59</v>
      </c>
      <c r="H4">
        <f>SUM('бланки '!CL6:CO6)</f>
        <v>4</v>
      </c>
      <c r="I4">
        <f>анкеты!E2</f>
        <v>345</v>
      </c>
      <c r="J4">
        <f>анкеты!D2</f>
        <v>365</v>
      </c>
      <c r="K4">
        <f>анкеты!G2</f>
        <v>273</v>
      </c>
      <c r="L4">
        <f>анкеты!F2</f>
        <v>289</v>
      </c>
      <c r="M4">
        <f>D4/E4*100</f>
        <v>100</v>
      </c>
      <c r="N4">
        <f>F4/G4*100</f>
        <v>100</v>
      </c>
      <c r="O4">
        <f>I4/J4*100</f>
        <v>94.520547945205479</v>
      </c>
      <c r="P4">
        <f>K4/L4*100</f>
        <v>94.463667820069205</v>
      </c>
      <c r="Q4" s="13">
        <f>ROUNDDOWN((M4+N4)/2,0)</f>
        <v>100</v>
      </c>
      <c r="R4" s="13">
        <f>ROUND(MIN(H4*30,100),0)</f>
        <v>100</v>
      </c>
      <c r="S4" s="13">
        <f>ROUNDDOWN((O4+P4)/2,0)</f>
        <v>94</v>
      </c>
      <c r="T4" s="12">
        <f>IF((MOD(Q4*0.3+R4*0.3+S4*0.4,1.1)*50&lt;0.55),ROUNDDOWN(Q4*0.3+R4*0.3+S4*0.4,1),ROUNDUP(Q4*0.3+R4*0.3+S4*0.4,1))</f>
        <v>97.6</v>
      </c>
      <c r="U4">
        <f>SUM('бланки '!CP6:CT6)</f>
        <v>5</v>
      </c>
      <c r="X4">
        <f>анкеты!H2</f>
        <v>470</v>
      </c>
      <c r="Y4">
        <f>C4</f>
        <v>522</v>
      </c>
      <c r="Z4" s="13">
        <f>MIN(100,U4*20)</f>
        <v>100</v>
      </c>
      <c r="AA4" s="13">
        <f>ROUNDDOWN((Z4+AB4)/2,0)</f>
        <v>95</v>
      </c>
      <c r="AB4" s="13">
        <f>IF((MOD(X4*100/Y4,1)&lt;0.55),ROUNDDOWN(X4*100/Y4,0),ROUNDUP(X4*100/Y4,0))</f>
        <v>90</v>
      </c>
      <c r="AC4" s="14">
        <f>IF((MOD(Z4*0.5+AB4*0.5,1.1)&lt;0.55),ROUNDDOWN(Z4*0.5+AB4*0.5,1),ROUNDUP(Z4*0.5+AB4*0.5,1))</f>
        <v>95</v>
      </c>
      <c r="AD4">
        <f>IF('бланки '!I6=1,('бланки '!CV6+'бланки '!CX6)*3,SUM('бланки '!CU6:CY6))</f>
        <v>2</v>
      </c>
      <c r="AE4">
        <f>IF('бланки '!H6=0,SUM('бланки '!DC6:DE6)*2-1,SUM('бланки '!CZ6:DE6))</f>
        <v>3</v>
      </c>
      <c r="AF4">
        <f>анкеты!J2</f>
        <v>62</v>
      </c>
      <c r="AG4">
        <f>анкеты!I2</f>
        <v>68</v>
      </c>
      <c r="AH4" s="13">
        <f>MIN(AD4*20,100)</f>
        <v>40</v>
      </c>
      <c r="AI4" s="13">
        <f>MIN(AE4*20,100)</f>
        <v>60</v>
      </c>
      <c r="AJ4" s="2">
        <f>IF((MOD(AF4*100/AG4,1)&lt;0.55),ROUNDDOWN(AF4*100/AG4,0),ROUNDUP(AF4*100/AG4,0))</f>
        <v>91</v>
      </c>
      <c r="AK4" s="14">
        <f>IF((MOD(0.3*AH4+0.4*AI4+0.3*AJ4,1.1)&lt;0.55),ROUNDDOWN(0.3*AH4+0.4*AI4+0.3*AJ4,1),ROUNDUP(0.3*AH4+0.4*AI4+0.3*AJ4,1))</f>
        <v>63.3</v>
      </c>
      <c r="AL4">
        <f>анкеты!K2</f>
        <v>494</v>
      </c>
      <c r="AM4">
        <f>C4</f>
        <v>522</v>
      </c>
      <c r="AN4">
        <f>анкеты!L2</f>
        <v>496</v>
      </c>
      <c r="AO4">
        <f>C4</f>
        <v>522</v>
      </c>
      <c r="AP4">
        <f>анкеты!N2</f>
        <v>299</v>
      </c>
      <c r="AQ4">
        <f>анкеты!M2</f>
        <v>309</v>
      </c>
      <c r="AR4" s="13">
        <f>IF((MOD(AL4*100/AM4,1)&lt;0.55),ROUNDDOWN(AL4*100/AM4,0),ROUNDUP(AL4*100/AM4,0))</f>
        <v>95</v>
      </c>
      <c r="AS4" s="13">
        <f>IF((MOD(AN4*100/AO4,1)&lt;0.55),ROUNDDOWN(AN4*100/AO4,0),ROUNDUP(AN4*100/AO4,0))</f>
        <v>95</v>
      </c>
      <c r="AT4" s="13">
        <f>IF((MOD(AP4*100/AQ4,1)&lt;0.55),ROUNDDOWN(AP4*100/AQ4,0),ROUNDUP(AP4*100/AQ4,0))</f>
        <v>97</v>
      </c>
      <c r="AU4" s="12">
        <f>IF((MOD(0.4*AR4+0.4*AS4+0.2*AT4,1.1)&lt;0.55),ROUNDDOWN(0.4*AR4+0.4*AS4+0.2*AT4,1),ROUNDUP(0.4*AR4+0.4*AS4+0.2*AT4,1))</f>
        <v>95.4</v>
      </c>
      <c r="AV4">
        <f>анкеты!O2</f>
        <v>488</v>
      </c>
      <c r="AW4">
        <f>C4</f>
        <v>522</v>
      </c>
      <c r="AX4">
        <f>анкеты!P2</f>
        <v>470</v>
      </c>
      <c r="AY4">
        <f>C4</f>
        <v>522</v>
      </c>
      <c r="AZ4">
        <f>анкеты!Q2</f>
        <v>494</v>
      </c>
      <c r="BA4">
        <f>C4</f>
        <v>522</v>
      </c>
      <c r="BB4" s="13">
        <f>IF((MOD(AV4*100/AW4,1)&lt;0.55),ROUNDDOWN(AV4*100/AW4,0),ROUNDUP(AV4*100/AW4,0))</f>
        <v>93</v>
      </c>
      <c r="BC4" s="13">
        <f>IF((MOD(AX4*100/AY4,1)&lt;0.55),ROUNDDOWN(AX4*100/AY4,0),ROUNDUP(AX4*100/AY4,0))</f>
        <v>90</v>
      </c>
      <c r="BD4" s="13">
        <f>IF((MOD(AZ4*100/BA4,1)&lt;0.55),ROUNDDOWN(AZ4*100/BA4,0),ROUNDUP(AZ4*100/BA4,0))</f>
        <v>95</v>
      </c>
      <c r="BE4" s="12">
        <f>IF((MOD(0.3*BB4+0.2*BC4+0.5*BD4,1.1)&lt;0.55),ROUNDDOWN(0.3*BB4+0.2*BC4+0.5*BD4,1),ROUNDUP(0.3*BB4+0.2*BC4+0.5*BD4,1))</f>
        <v>93.4</v>
      </c>
      <c r="BF4">
        <f>(T4+AC4+AK4+AU4+BE4)/5</f>
        <v>88.939999999999984</v>
      </c>
    </row>
    <row r="5" spans="1:58" x14ac:dyDescent="0.25">
      <c r="A5">
        <f>'бланки '!D7</f>
        <v>2</v>
      </c>
      <c r="B5" t="str">
        <f>'бланки '!C7</f>
        <v>ГБОУ «СОШ №8 Г. НАЗРАНЬ»</v>
      </c>
      <c r="C5">
        <f>анкеты!C3</f>
        <v>211</v>
      </c>
      <c r="D5">
        <f>SUMIF('бланки '!K7:Y7,"&lt;2")</f>
        <v>14</v>
      </c>
      <c r="E5">
        <f>COUNTIF('бланки '!K7:Y7,"&lt;2")</f>
        <v>14</v>
      </c>
      <c r="F5">
        <f>SUMIF('бланки '!Z7:CK7,"&lt;2")</f>
        <v>59</v>
      </c>
      <c r="G5">
        <f>COUNTIF('бланки '!Z7:CK7,"&lt;2")</f>
        <v>59</v>
      </c>
      <c r="H5">
        <f>SUM('бланки '!CL7:CO7)</f>
        <v>4</v>
      </c>
      <c r="I5">
        <f>анкеты!E3</f>
        <v>182</v>
      </c>
      <c r="J5">
        <f>анкеты!D3</f>
        <v>184</v>
      </c>
      <c r="K5">
        <f>анкеты!G3</f>
        <v>155</v>
      </c>
      <c r="L5">
        <f>анкеты!F3</f>
        <v>170</v>
      </c>
      <c r="M5">
        <f t="shared" ref="M5:M27" si="0">D5/E5*100</f>
        <v>100</v>
      </c>
      <c r="N5">
        <f t="shared" ref="N5:N28" si="1">F5/G5*100</f>
        <v>100</v>
      </c>
      <c r="O5">
        <f t="shared" ref="O5:O28" si="2">I5/J5*100</f>
        <v>98.91304347826086</v>
      </c>
      <c r="P5">
        <f t="shared" ref="P5:P28" si="3">K5/L5*100</f>
        <v>91.17647058823529</v>
      </c>
      <c r="Q5" s="13">
        <f t="shared" ref="Q5:Q28" si="4">ROUNDDOWN((M5+N5)/2,0)</f>
        <v>100</v>
      </c>
      <c r="R5" s="13">
        <f t="shared" ref="R5:R28" si="5">ROUND(MIN(H5*30,100),0)</f>
        <v>100</v>
      </c>
      <c r="S5" s="13">
        <f t="shared" ref="S5:S28" si="6">ROUNDDOWN((O5+P5)/2,0)</f>
        <v>95</v>
      </c>
      <c r="T5" s="12">
        <f t="shared" ref="T5:T28" si="7">IF((MOD(Q5*0.3+R5*0.3+S5*0.4,1.1)*50&lt;0.55),ROUNDDOWN(Q5*0.3+R5*0.3+S5*0.4,1),ROUNDUP(Q5*0.3+R5*0.3+S5*0.4,1))</f>
        <v>98</v>
      </c>
      <c r="U5">
        <f>SUM('бланки '!CP7:CT7)</f>
        <v>5</v>
      </c>
      <c r="X5">
        <f>анкеты!H3</f>
        <v>209</v>
      </c>
      <c r="Y5">
        <f t="shared" ref="Y5:Y28" si="8">C5</f>
        <v>211</v>
      </c>
      <c r="Z5" s="13">
        <f t="shared" ref="Z5:Z28" si="9">MIN(100,U5*20)</f>
        <v>100</v>
      </c>
      <c r="AA5" s="13">
        <f t="shared" ref="AA5:AA28" si="10">ROUNDDOWN((Z5+AB5)/2,0)</f>
        <v>99</v>
      </c>
      <c r="AB5" s="13">
        <f t="shared" ref="AB5:AB28" si="11">IF((MOD(X5*100/Y5,1)&lt;0.55),ROUNDDOWN(X5*100/Y5,0),ROUNDUP(X5*100/Y5,0))</f>
        <v>99</v>
      </c>
      <c r="AC5" s="14">
        <f t="shared" ref="AC5:AC28" si="12">IF((MOD(Z5*0.5+AB5*0.5,1.1)&lt;0.55),ROUNDDOWN(Z5*0.5+AB5*0.5,1),ROUNDUP(Z5*0.5+AB5*0.5,1))</f>
        <v>99.5</v>
      </c>
      <c r="AD5">
        <f>IF('бланки '!I7=1,('бланки '!CV7+'бланки '!CX7)*3,SUM('бланки '!CU7:CY7))</f>
        <v>1</v>
      </c>
      <c r="AE5">
        <f>IF('бланки '!H7=0,SUM('бланки '!DC7:DE7)*2-1,SUM('бланки '!CZ7:DE7))</f>
        <v>4</v>
      </c>
      <c r="AF5">
        <f>анкеты!J3</f>
        <v>69</v>
      </c>
      <c r="AG5">
        <f>анкеты!I3</f>
        <v>74</v>
      </c>
      <c r="AH5" s="13">
        <f t="shared" ref="AH5:AH28" si="13">MIN(AD5*20,100)</f>
        <v>20</v>
      </c>
      <c r="AI5" s="13">
        <f t="shared" ref="AI5:AI28" si="14">MIN(AE5*20,100)</f>
        <v>80</v>
      </c>
      <c r="AJ5" s="2">
        <f t="shared" ref="AJ5:AJ28" si="15">IF((MOD(AF5*100/AG5,1)&lt;0.55),ROUNDDOWN(AF5*100/AG5,0),ROUNDUP(AF5*100/AG5,0))</f>
        <v>93</v>
      </c>
      <c r="AK5" s="14">
        <f t="shared" ref="AK5:AK28" si="16">IF((MOD(0.3*AH5+0.4*AI5+0.3*AJ5,1.1)&lt;0.55),ROUNDDOWN(0.3*AH5+0.4*AI5+0.3*AJ5,1),ROUNDUP(0.3*AH5+0.4*AI5+0.3*AJ5,1))</f>
        <v>65.900000000000006</v>
      </c>
      <c r="AL5">
        <f>анкеты!K3</f>
        <v>210</v>
      </c>
      <c r="AM5">
        <f t="shared" ref="AM5:AM28" si="17">C5</f>
        <v>211</v>
      </c>
      <c r="AN5">
        <f>анкеты!L3</f>
        <v>209</v>
      </c>
      <c r="AO5">
        <f t="shared" ref="AO5:AO28" si="18">C5</f>
        <v>211</v>
      </c>
      <c r="AP5">
        <f>анкеты!N3</f>
        <v>173</v>
      </c>
      <c r="AQ5">
        <f>анкеты!M3</f>
        <v>173</v>
      </c>
      <c r="AR5" s="13">
        <f t="shared" ref="AR5:AR28" si="19">IF((MOD(AL5*100/AM5,1)&lt;0.55),ROUNDDOWN(AL5*100/AM5,0),ROUNDUP(AL5*100/AM5,0))</f>
        <v>99</v>
      </c>
      <c r="AS5" s="13">
        <f t="shared" ref="AS5:AS28" si="20">IF((MOD(AN5*100/AO5,1)&lt;0.55),ROUNDDOWN(AN5*100/AO5,0),ROUNDUP(AN5*100/AO5,0))</f>
        <v>99</v>
      </c>
      <c r="AT5" s="13">
        <f t="shared" ref="AT5:AT28" si="21">IF((MOD(AP5*100/AQ5,1)&lt;0.55),ROUNDDOWN(AP5*100/AQ5,0),ROUNDUP(AP5*100/AQ5,0))</f>
        <v>100</v>
      </c>
      <c r="AU5" s="12">
        <f t="shared" ref="AU5:AU28" si="22">IF((MOD(0.4*AR5+0.4*AS5+0.2*AT5,1.1)&lt;0.55),ROUNDDOWN(0.4*AR5+0.4*AS5+0.2*AT5,1),ROUNDUP(0.4*AR5+0.4*AS5+0.2*AT5,1))</f>
        <v>99.2</v>
      </c>
      <c r="AV5">
        <f>анкеты!O3</f>
        <v>203</v>
      </c>
      <c r="AW5">
        <f t="shared" ref="AW5:AW28" si="23">C5</f>
        <v>211</v>
      </c>
      <c r="AX5">
        <f>анкеты!P3</f>
        <v>203</v>
      </c>
      <c r="AY5">
        <f t="shared" ref="AY5:AY28" si="24">C5</f>
        <v>211</v>
      </c>
      <c r="AZ5">
        <f>анкеты!Q3</f>
        <v>208</v>
      </c>
      <c r="BA5">
        <f t="shared" ref="BA5:BA28" si="25">C5</f>
        <v>211</v>
      </c>
      <c r="BB5" s="13">
        <f t="shared" ref="BB5:BB28" si="26">IF((MOD(AV5*100/AW5,1)&lt;0.55),ROUNDDOWN(AV5*100/AW5,0),ROUNDUP(AV5*100/AW5,0))</f>
        <v>96</v>
      </c>
      <c r="BC5" s="13">
        <f t="shared" ref="BC5:BC28" si="27">IF((MOD(AX5*100/AY5,1)&lt;0.55),ROUNDDOWN(AX5*100/AY5,0),ROUNDUP(AX5*100/AY5,0))</f>
        <v>96</v>
      </c>
      <c r="BD5" s="13">
        <f t="shared" ref="BD5:BD28" si="28">IF((MOD(AZ5*100/BA5,1)&lt;0.55),ROUNDDOWN(AZ5*100/BA5,0),ROUNDUP(AZ5*100/BA5,0))</f>
        <v>99</v>
      </c>
      <c r="BE5" s="12">
        <f t="shared" ref="BE5:BE28" si="29">IF((MOD(0.3*BB5+0.2*BC5+0.5*BD5,1.1)&lt;0.55),ROUNDDOWN(0.3*BB5+0.2*BC5+0.5*BD5,1),ROUNDUP(0.3*BB5+0.2*BC5+0.5*BD5,1))</f>
        <v>97.5</v>
      </c>
      <c r="BF5">
        <f t="shared" ref="BF5:BF28" si="30">(T5+AC5+AK5+AU5+BE5)/5</f>
        <v>92.02</v>
      </c>
    </row>
    <row r="6" spans="1:58" x14ac:dyDescent="0.25">
      <c r="A6">
        <f>'бланки '!D8</f>
        <v>3</v>
      </c>
      <c r="B6" t="str">
        <f>'бланки '!C8</f>
        <v>ГБОУ «СОШ-САД №10 Г. НАЗРАНЬ»</v>
      </c>
      <c r="C6">
        <f>анкеты!C4</f>
        <v>308</v>
      </c>
      <c r="D6">
        <f>SUMIF('бланки '!K8:Y8,"&lt;2")</f>
        <v>14</v>
      </c>
      <c r="E6">
        <f>COUNTIF('бланки '!K8:Y8,"&lt;2")</f>
        <v>14</v>
      </c>
      <c r="F6">
        <f>SUMIF('бланки '!Z8:CK8,"&lt;2")</f>
        <v>59</v>
      </c>
      <c r="G6">
        <f>COUNTIF('бланки '!Z8:CK8,"&lt;2")</f>
        <v>59</v>
      </c>
      <c r="H6">
        <f>SUM('бланки '!CL8:CO8)</f>
        <v>4</v>
      </c>
      <c r="I6">
        <f>анкеты!E4</f>
        <v>277</v>
      </c>
      <c r="J6">
        <f>анкеты!D4</f>
        <v>280</v>
      </c>
      <c r="K6">
        <f>анкеты!G4</f>
        <v>280</v>
      </c>
      <c r="L6">
        <f>анкеты!F4</f>
        <v>284</v>
      </c>
      <c r="M6">
        <f t="shared" si="0"/>
        <v>100</v>
      </c>
      <c r="N6">
        <f t="shared" si="1"/>
        <v>100</v>
      </c>
      <c r="O6">
        <f t="shared" si="2"/>
        <v>98.928571428571431</v>
      </c>
      <c r="P6">
        <f t="shared" si="3"/>
        <v>98.591549295774655</v>
      </c>
      <c r="Q6" s="13">
        <f t="shared" si="4"/>
        <v>100</v>
      </c>
      <c r="R6" s="13">
        <f t="shared" si="5"/>
        <v>100</v>
      </c>
      <c r="S6" s="13">
        <f t="shared" si="6"/>
        <v>98</v>
      </c>
      <c r="T6" s="12">
        <f t="shared" si="7"/>
        <v>99.2</v>
      </c>
      <c r="U6">
        <f>SUM('бланки '!CP8:CT8)</f>
        <v>5</v>
      </c>
      <c r="X6">
        <f>анкеты!H4</f>
        <v>306</v>
      </c>
      <c r="Y6">
        <f t="shared" si="8"/>
        <v>308</v>
      </c>
      <c r="Z6" s="13">
        <f t="shared" si="9"/>
        <v>100</v>
      </c>
      <c r="AA6" s="13">
        <f t="shared" si="10"/>
        <v>99</v>
      </c>
      <c r="AB6" s="13">
        <f t="shared" si="11"/>
        <v>99</v>
      </c>
      <c r="AC6" s="14">
        <f t="shared" si="12"/>
        <v>99.5</v>
      </c>
      <c r="AD6">
        <f>IF('бланки '!I8=1,('бланки '!CV8+'бланки '!CX8)*3,SUM('бланки '!CU8:CY8))</f>
        <v>4</v>
      </c>
      <c r="AE6">
        <f>IF('бланки '!H8=0,SUM('бланки '!DC8:DE8)*2-1,SUM('бланки '!CZ8:DE8))</f>
        <v>4</v>
      </c>
      <c r="AF6">
        <f>анкеты!J4</f>
        <v>10</v>
      </c>
      <c r="AG6">
        <f>анкеты!I4</f>
        <v>10</v>
      </c>
      <c r="AH6" s="13">
        <f t="shared" si="13"/>
        <v>80</v>
      </c>
      <c r="AI6" s="13">
        <f t="shared" si="14"/>
        <v>80</v>
      </c>
      <c r="AJ6" s="2">
        <f t="shared" si="15"/>
        <v>100</v>
      </c>
      <c r="AK6" s="14">
        <f t="shared" si="16"/>
        <v>86</v>
      </c>
      <c r="AL6">
        <f>анкеты!K4</f>
        <v>307</v>
      </c>
      <c r="AM6">
        <f t="shared" si="17"/>
        <v>308</v>
      </c>
      <c r="AN6">
        <f>анкеты!L4</f>
        <v>307</v>
      </c>
      <c r="AO6">
        <f t="shared" si="18"/>
        <v>308</v>
      </c>
      <c r="AP6">
        <f>анкеты!N4</f>
        <v>285</v>
      </c>
      <c r="AQ6">
        <f>анкеты!M4</f>
        <v>285</v>
      </c>
      <c r="AR6" s="13">
        <f t="shared" si="19"/>
        <v>100</v>
      </c>
      <c r="AS6" s="13">
        <f t="shared" si="20"/>
        <v>100</v>
      </c>
      <c r="AT6" s="13">
        <f t="shared" si="21"/>
        <v>100</v>
      </c>
      <c r="AU6" s="12">
        <f t="shared" si="22"/>
        <v>100</v>
      </c>
      <c r="AV6">
        <f>анкеты!O4</f>
        <v>308</v>
      </c>
      <c r="AW6">
        <f t="shared" si="23"/>
        <v>308</v>
      </c>
      <c r="AX6">
        <f>анкеты!P4</f>
        <v>308</v>
      </c>
      <c r="AY6">
        <f t="shared" si="24"/>
        <v>308</v>
      </c>
      <c r="AZ6">
        <f>анкеты!Q4</f>
        <v>307</v>
      </c>
      <c r="BA6">
        <f t="shared" si="25"/>
        <v>308</v>
      </c>
      <c r="BB6" s="13">
        <f t="shared" si="26"/>
        <v>100</v>
      </c>
      <c r="BC6" s="13">
        <f t="shared" si="27"/>
        <v>100</v>
      </c>
      <c r="BD6" s="13">
        <f t="shared" si="28"/>
        <v>100</v>
      </c>
      <c r="BE6" s="12">
        <f t="shared" si="29"/>
        <v>100</v>
      </c>
      <c r="BF6">
        <f t="shared" si="30"/>
        <v>96.94</v>
      </c>
    </row>
    <row r="7" spans="1:58" x14ac:dyDescent="0.25">
      <c r="A7">
        <f>'бланки '!D9</f>
        <v>4</v>
      </c>
      <c r="B7" t="str">
        <f>'бланки '!C9</f>
        <v>ГБОУ «СОШ-ДС №11 Г. НАЗРАНЬ»</v>
      </c>
      <c r="C7">
        <f>анкеты!C5</f>
        <v>286</v>
      </c>
      <c r="D7">
        <f>SUMIF('бланки '!K9:Y9,"&lt;2")</f>
        <v>14</v>
      </c>
      <c r="E7">
        <f>COUNTIF('бланки '!K9:Y9,"&lt;2")</f>
        <v>14</v>
      </c>
      <c r="F7">
        <f>SUMIF('бланки '!Z9:CK9,"&lt;2")</f>
        <v>59</v>
      </c>
      <c r="G7">
        <f>COUNTIF('бланки '!Z9:CK9,"&lt;2")</f>
        <v>59</v>
      </c>
      <c r="H7">
        <f>SUM('бланки '!CL9:CO9)</f>
        <v>4</v>
      </c>
      <c r="I7">
        <f>анкеты!E5</f>
        <v>266</v>
      </c>
      <c r="J7">
        <f>анкеты!D5</f>
        <v>268</v>
      </c>
      <c r="K7">
        <f>анкеты!G5</f>
        <v>261</v>
      </c>
      <c r="L7">
        <f>анкеты!F5</f>
        <v>266</v>
      </c>
      <c r="M7">
        <f t="shared" si="0"/>
        <v>100</v>
      </c>
      <c r="N7">
        <f t="shared" si="1"/>
        <v>100</v>
      </c>
      <c r="O7">
        <f t="shared" si="2"/>
        <v>99.253731343283576</v>
      </c>
      <c r="P7">
        <f t="shared" si="3"/>
        <v>98.120300751879697</v>
      </c>
      <c r="Q7" s="13">
        <f t="shared" si="4"/>
        <v>100</v>
      </c>
      <c r="R7" s="13">
        <f t="shared" si="5"/>
        <v>100</v>
      </c>
      <c r="S7" s="13">
        <f t="shared" si="6"/>
        <v>98</v>
      </c>
      <c r="T7" s="12">
        <f t="shared" si="7"/>
        <v>99.2</v>
      </c>
      <c r="U7">
        <f>SUM('бланки '!CP9:CT9)</f>
        <v>5</v>
      </c>
      <c r="X7">
        <f>анкеты!H5</f>
        <v>285</v>
      </c>
      <c r="Y7">
        <f t="shared" si="8"/>
        <v>286</v>
      </c>
      <c r="Z7" s="13">
        <f t="shared" si="9"/>
        <v>100</v>
      </c>
      <c r="AA7" s="13">
        <f t="shared" si="10"/>
        <v>100</v>
      </c>
      <c r="AB7" s="13">
        <f t="shared" si="11"/>
        <v>100</v>
      </c>
      <c r="AC7" s="14">
        <f t="shared" si="12"/>
        <v>100</v>
      </c>
      <c r="AD7">
        <f>IF('бланки '!I9=1,('бланки '!CV9+'бланки '!CX9)*3,SUM('бланки '!CU9:CY9))</f>
        <v>5</v>
      </c>
      <c r="AE7">
        <f>IF('бланки '!H9=0,SUM('бланки '!DC9:DE9)*2-1,SUM('бланки '!CZ9:DE9))</f>
        <v>4</v>
      </c>
      <c r="AF7">
        <f>анкеты!J5</f>
        <v>38</v>
      </c>
      <c r="AG7">
        <f>анкеты!I5</f>
        <v>39</v>
      </c>
      <c r="AH7" s="13">
        <f t="shared" si="13"/>
        <v>100</v>
      </c>
      <c r="AI7" s="13">
        <f t="shared" si="14"/>
        <v>80</v>
      </c>
      <c r="AJ7" s="2">
        <f t="shared" si="15"/>
        <v>97</v>
      </c>
      <c r="AK7" s="14">
        <f t="shared" si="16"/>
        <v>91.1</v>
      </c>
      <c r="AL7">
        <f>анкеты!K5</f>
        <v>285</v>
      </c>
      <c r="AM7">
        <f t="shared" si="17"/>
        <v>286</v>
      </c>
      <c r="AN7">
        <f>анкеты!L5</f>
        <v>284</v>
      </c>
      <c r="AO7">
        <f t="shared" si="18"/>
        <v>286</v>
      </c>
      <c r="AP7">
        <f>анкеты!N5</f>
        <v>254</v>
      </c>
      <c r="AQ7">
        <f>анкеты!M5</f>
        <v>254</v>
      </c>
      <c r="AR7" s="13">
        <f t="shared" si="19"/>
        <v>100</v>
      </c>
      <c r="AS7" s="13">
        <f t="shared" si="20"/>
        <v>99</v>
      </c>
      <c r="AT7" s="13">
        <f t="shared" si="21"/>
        <v>100</v>
      </c>
      <c r="AU7" s="12">
        <f t="shared" si="22"/>
        <v>99.6</v>
      </c>
      <c r="AV7">
        <f>анкеты!O5</f>
        <v>285</v>
      </c>
      <c r="AW7">
        <f t="shared" si="23"/>
        <v>286</v>
      </c>
      <c r="AX7">
        <f>анкеты!P5</f>
        <v>283</v>
      </c>
      <c r="AY7">
        <f t="shared" si="24"/>
        <v>286</v>
      </c>
      <c r="AZ7">
        <f>анкеты!Q5</f>
        <v>285</v>
      </c>
      <c r="BA7">
        <f t="shared" si="25"/>
        <v>286</v>
      </c>
      <c r="BB7" s="13">
        <f t="shared" si="26"/>
        <v>100</v>
      </c>
      <c r="BC7" s="13">
        <f t="shared" si="27"/>
        <v>99</v>
      </c>
      <c r="BD7" s="13">
        <f t="shared" si="28"/>
        <v>100</v>
      </c>
      <c r="BE7" s="12">
        <f t="shared" si="29"/>
        <v>99.8</v>
      </c>
      <c r="BF7">
        <f t="shared" si="30"/>
        <v>97.94</v>
      </c>
    </row>
    <row r="8" spans="1:58" x14ac:dyDescent="0.25">
      <c r="A8">
        <f>'бланки '!D10</f>
        <v>5</v>
      </c>
      <c r="B8" t="str">
        <f>'бланки '!C10</f>
        <v>ГБОУ «СОШ №14 Г. НАЗРАНЬ»</v>
      </c>
      <c r="C8">
        <f>анкеты!C6</f>
        <v>328</v>
      </c>
      <c r="D8">
        <f>SUMIF('бланки '!K10:Y10,"&lt;2")</f>
        <v>14</v>
      </c>
      <c r="E8">
        <f>COUNTIF('бланки '!K10:Y10,"&lt;2")</f>
        <v>14</v>
      </c>
      <c r="F8">
        <f>SUMIF('бланки '!Z10:CK10,"&lt;2")</f>
        <v>59</v>
      </c>
      <c r="G8">
        <f>COUNTIF('бланки '!Z10:CK10,"&lt;2")</f>
        <v>59</v>
      </c>
      <c r="H8">
        <f>SUM('бланки '!CL10:CO10)</f>
        <v>4</v>
      </c>
      <c r="I8">
        <f>анкеты!E6</f>
        <v>318</v>
      </c>
      <c r="J8">
        <f>анкеты!D6</f>
        <v>320</v>
      </c>
      <c r="K8">
        <f>анкеты!G6</f>
        <v>317</v>
      </c>
      <c r="L8">
        <f>анкеты!F6</f>
        <v>319</v>
      </c>
      <c r="M8">
        <f t="shared" si="0"/>
        <v>100</v>
      </c>
      <c r="N8">
        <f t="shared" si="1"/>
        <v>100</v>
      </c>
      <c r="O8">
        <f t="shared" si="2"/>
        <v>99.375</v>
      </c>
      <c r="P8">
        <f t="shared" si="3"/>
        <v>99.373040752351088</v>
      </c>
      <c r="Q8" s="13">
        <f t="shared" si="4"/>
        <v>100</v>
      </c>
      <c r="R8" s="13">
        <f t="shared" si="5"/>
        <v>100</v>
      </c>
      <c r="S8" s="13">
        <f t="shared" si="6"/>
        <v>99</v>
      </c>
      <c r="T8" s="12">
        <f t="shared" si="7"/>
        <v>99.6</v>
      </c>
      <c r="U8">
        <f>SUM('бланки '!CP10:CT10)</f>
        <v>5</v>
      </c>
      <c r="X8">
        <f>анкеты!H6</f>
        <v>326</v>
      </c>
      <c r="Y8">
        <f t="shared" si="8"/>
        <v>328</v>
      </c>
      <c r="Z8" s="13">
        <f t="shared" si="9"/>
        <v>100</v>
      </c>
      <c r="AA8" s="13">
        <f t="shared" si="10"/>
        <v>99</v>
      </c>
      <c r="AB8" s="13">
        <f t="shared" si="11"/>
        <v>99</v>
      </c>
      <c r="AC8" s="14">
        <f t="shared" si="12"/>
        <v>99.5</v>
      </c>
      <c r="AD8">
        <f>IF('бланки '!I10=1,('бланки '!CV10+'бланки '!CX10)*3,SUM('бланки '!CU10:CY10))</f>
        <v>1</v>
      </c>
      <c r="AE8">
        <f>IF('бланки '!H10=0,SUM('бланки '!DC10:DE10)*2-1,SUM('бланки '!CZ10:DE10))</f>
        <v>3</v>
      </c>
      <c r="AF8">
        <f>анкеты!J6</f>
        <v>225</v>
      </c>
      <c r="AG8">
        <f>анкеты!I6</f>
        <v>225</v>
      </c>
      <c r="AH8" s="13">
        <f t="shared" si="13"/>
        <v>20</v>
      </c>
      <c r="AI8" s="13">
        <f t="shared" si="14"/>
        <v>60</v>
      </c>
      <c r="AJ8" s="2">
        <f t="shared" si="15"/>
        <v>100</v>
      </c>
      <c r="AK8" s="14">
        <f t="shared" si="16"/>
        <v>60</v>
      </c>
      <c r="AL8">
        <f>анкеты!K6</f>
        <v>327</v>
      </c>
      <c r="AM8">
        <f t="shared" si="17"/>
        <v>328</v>
      </c>
      <c r="AN8">
        <f>анкеты!L6</f>
        <v>327</v>
      </c>
      <c r="AO8">
        <f t="shared" si="18"/>
        <v>328</v>
      </c>
      <c r="AP8">
        <f>анкеты!N6</f>
        <v>314</v>
      </c>
      <c r="AQ8">
        <f>анкеты!M6</f>
        <v>316</v>
      </c>
      <c r="AR8" s="13">
        <f t="shared" si="19"/>
        <v>100</v>
      </c>
      <c r="AS8" s="13">
        <f t="shared" si="20"/>
        <v>100</v>
      </c>
      <c r="AT8" s="13">
        <f t="shared" si="21"/>
        <v>99</v>
      </c>
      <c r="AU8" s="12">
        <f t="shared" si="22"/>
        <v>99.8</v>
      </c>
      <c r="AV8">
        <f>анкеты!O6</f>
        <v>326</v>
      </c>
      <c r="AW8">
        <f t="shared" si="23"/>
        <v>328</v>
      </c>
      <c r="AX8">
        <f>анкеты!P6</f>
        <v>326</v>
      </c>
      <c r="AY8">
        <f t="shared" si="24"/>
        <v>328</v>
      </c>
      <c r="AZ8">
        <f>анкеты!Q6</f>
        <v>325</v>
      </c>
      <c r="BA8">
        <f t="shared" si="25"/>
        <v>328</v>
      </c>
      <c r="BB8" s="13">
        <f t="shared" si="26"/>
        <v>99</v>
      </c>
      <c r="BC8" s="13">
        <f t="shared" si="27"/>
        <v>99</v>
      </c>
      <c r="BD8" s="13">
        <f t="shared" si="28"/>
        <v>99</v>
      </c>
      <c r="BE8" s="12">
        <f t="shared" si="29"/>
        <v>99</v>
      </c>
      <c r="BF8">
        <f t="shared" si="30"/>
        <v>91.580000000000013</v>
      </c>
    </row>
    <row r="9" spans="1:58" x14ac:dyDescent="0.25">
      <c r="A9">
        <f>'бланки '!D11</f>
        <v>6</v>
      </c>
      <c r="B9" t="str">
        <f>'бланки '!C11</f>
        <v>ГБОУ «СОШ №18 Г. НАЗРАНЬ»</v>
      </c>
      <c r="C9">
        <f>анкеты!C7</f>
        <v>262</v>
      </c>
      <c r="D9">
        <f>SUMIF('бланки '!K11:Y11,"&lt;2")</f>
        <v>14</v>
      </c>
      <c r="E9">
        <f>COUNTIF('бланки '!K11:Y11,"&lt;2")</f>
        <v>14</v>
      </c>
      <c r="F9">
        <f>SUMIF('бланки '!Z11:CK11,"&lt;2")</f>
        <v>59</v>
      </c>
      <c r="G9">
        <f>COUNTIF('бланки '!Z11:CK11,"&lt;2")</f>
        <v>59</v>
      </c>
      <c r="H9">
        <f>SUM('бланки '!CL11:CO11)</f>
        <v>4</v>
      </c>
      <c r="I9">
        <f>анкеты!E7</f>
        <v>201</v>
      </c>
      <c r="J9">
        <f>анкеты!D7</f>
        <v>206</v>
      </c>
      <c r="K9">
        <f>анкеты!G7</f>
        <v>174</v>
      </c>
      <c r="L9">
        <f>анкеты!F7</f>
        <v>181</v>
      </c>
      <c r="M9">
        <f t="shared" si="0"/>
        <v>100</v>
      </c>
      <c r="N9">
        <f t="shared" si="1"/>
        <v>100</v>
      </c>
      <c r="O9">
        <f t="shared" si="2"/>
        <v>97.572815533980588</v>
      </c>
      <c r="P9">
        <f t="shared" si="3"/>
        <v>96.132596685082873</v>
      </c>
      <c r="Q9" s="13">
        <f t="shared" si="4"/>
        <v>100</v>
      </c>
      <c r="R9" s="13">
        <f t="shared" si="5"/>
        <v>100</v>
      </c>
      <c r="S9" s="13">
        <f t="shared" si="6"/>
        <v>96</v>
      </c>
      <c r="T9" s="12">
        <f t="shared" si="7"/>
        <v>98.4</v>
      </c>
      <c r="U9">
        <f>SUM('бланки '!CP11:CT11)</f>
        <v>5</v>
      </c>
      <c r="X9">
        <f>анкеты!H7</f>
        <v>247</v>
      </c>
      <c r="Y9">
        <f t="shared" si="8"/>
        <v>262</v>
      </c>
      <c r="Z9" s="13">
        <f t="shared" si="9"/>
        <v>100</v>
      </c>
      <c r="AA9" s="13">
        <f t="shared" si="10"/>
        <v>97</v>
      </c>
      <c r="AB9" s="13">
        <f t="shared" si="11"/>
        <v>94</v>
      </c>
      <c r="AC9" s="14">
        <f t="shared" si="12"/>
        <v>97</v>
      </c>
      <c r="AD9">
        <f>IF('бланки '!I11=1,('бланки '!CV11+'бланки '!CX11)*3,SUM('бланки '!CU11:CY11))</f>
        <v>4</v>
      </c>
      <c r="AE9">
        <f>IF('бланки '!H11=0,SUM('бланки '!DC11:DE11)*2-1,SUM('бланки '!CZ11:DE11))</f>
        <v>4</v>
      </c>
      <c r="AF9">
        <f>анкеты!J7</f>
        <v>134</v>
      </c>
      <c r="AG9">
        <f>анкеты!I7</f>
        <v>137</v>
      </c>
      <c r="AH9" s="13">
        <f t="shared" si="13"/>
        <v>80</v>
      </c>
      <c r="AI9" s="13">
        <f t="shared" si="14"/>
        <v>80</v>
      </c>
      <c r="AJ9" s="2">
        <f t="shared" si="15"/>
        <v>98</v>
      </c>
      <c r="AK9" s="14">
        <f t="shared" si="16"/>
        <v>85.4</v>
      </c>
      <c r="AL9">
        <f>анкеты!K7</f>
        <v>250</v>
      </c>
      <c r="AM9">
        <f t="shared" si="17"/>
        <v>262</v>
      </c>
      <c r="AN9">
        <f>анкеты!L7</f>
        <v>255</v>
      </c>
      <c r="AO9">
        <f t="shared" si="18"/>
        <v>262</v>
      </c>
      <c r="AP9">
        <f>анкеты!N7</f>
        <v>139</v>
      </c>
      <c r="AQ9">
        <f>анкеты!M7</f>
        <v>141</v>
      </c>
      <c r="AR9" s="13">
        <f t="shared" si="19"/>
        <v>95</v>
      </c>
      <c r="AS9" s="13">
        <f t="shared" si="20"/>
        <v>97</v>
      </c>
      <c r="AT9" s="13">
        <f t="shared" si="21"/>
        <v>99</v>
      </c>
      <c r="AU9" s="12">
        <f t="shared" si="22"/>
        <v>96.6</v>
      </c>
      <c r="AV9">
        <f>анкеты!O7</f>
        <v>236</v>
      </c>
      <c r="AW9">
        <f t="shared" si="23"/>
        <v>262</v>
      </c>
      <c r="AX9">
        <f>анкеты!P7</f>
        <v>255</v>
      </c>
      <c r="AY9">
        <f t="shared" si="24"/>
        <v>262</v>
      </c>
      <c r="AZ9">
        <f>анкеты!Q7</f>
        <v>254</v>
      </c>
      <c r="BA9">
        <f t="shared" si="25"/>
        <v>262</v>
      </c>
      <c r="BB9" s="13">
        <f t="shared" si="26"/>
        <v>90</v>
      </c>
      <c r="BC9" s="13">
        <f t="shared" si="27"/>
        <v>97</v>
      </c>
      <c r="BD9" s="13">
        <f t="shared" si="28"/>
        <v>97</v>
      </c>
      <c r="BE9" s="12">
        <f t="shared" si="29"/>
        <v>94.9</v>
      </c>
      <c r="BF9">
        <f t="shared" si="30"/>
        <v>94.46</v>
      </c>
    </row>
    <row r="10" spans="1:58" x14ac:dyDescent="0.25">
      <c r="A10">
        <f>'бланки '!D12</f>
        <v>7</v>
      </c>
      <c r="B10" t="str">
        <f>'бланки '!C12</f>
        <v>ГБОУ «СОШ №19 Г. НАЗРАНЬ»</v>
      </c>
      <c r="C10">
        <f>анкеты!C8</f>
        <v>243</v>
      </c>
      <c r="D10">
        <f>SUMIF('бланки '!K12:Y12,"&lt;2")</f>
        <v>14</v>
      </c>
      <c r="E10">
        <f>COUNTIF('бланки '!K12:Y12,"&lt;2")</f>
        <v>14</v>
      </c>
      <c r="F10">
        <f>SUMIF('бланки '!Z12:CK12,"&lt;2")</f>
        <v>59</v>
      </c>
      <c r="G10">
        <f>COUNTIF('бланки '!Z12:CK12,"&lt;2")</f>
        <v>59</v>
      </c>
      <c r="H10">
        <f>SUM('бланки '!CL12:CO12)</f>
        <v>4</v>
      </c>
      <c r="I10">
        <f>анкеты!E8</f>
        <v>230</v>
      </c>
      <c r="J10">
        <f>анкеты!D8</f>
        <v>230</v>
      </c>
      <c r="K10">
        <f>анкеты!G8</f>
        <v>208</v>
      </c>
      <c r="L10">
        <f>анкеты!F8</f>
        <v>208</v>
      </c>
      <c r="M10">
        <f t="shared" si="0"/>
        <v>100</v>
      </c>
      <c r="N10">
        <f t="shared" si="1"/>
        <v>100</v>
      </c>
      <c r="O10">
        <f t="shared" si="2"/>
        <v>100</v>
      </c>
      <c r="P10">
        <f t="shared" si="3"/>
        <v>100</v>
      </c>
      <c r="Q10" s="13">
        <f t="shared" si="4"/>
        <v>100</v>
      </c>
      <c r="R10" s="13">
        <f t="shared" si="5"/>
        <v>100</v>
      </c>
      <c r="S10" s="13">
        <f t="shared" si="6"/>
        <v>100</v>
      </c>
      <c r="T10" s="12">
        <f t="shared" si="7"/>
        <v>100</v>
      </c>
      <c r="U10">
        <f>SUM('бланки '!CP12:CT12)</f>
        <v>5</v>
      </c>
      <c r="X10">
        <f>анкеты!H8</f>
        <v>242</v>
      </c>
      <c r="Y10">
        <f t="shared" si="8"/>
        <v>243</v>
      </c>
      <c r="Z10" s="13">
        <f t="shared" si="9"/>
        <v>100</v>
      </c>
      <c r="AA10" s="13">
        <f t="shared" si="10"/>
        <v>100</v>
      </c>
      <c r="AB10" s="13">
        <f t="shared" si="11"/>
        <v>100</v>
      </c>
      <c r="AC10" s="14">
        <f t="shared" si="12"/>
        <v>100</v>
      </c>
      <c r="AD10">
        <f>IF('бланки '!I12=1,('бланки '!CV12+'бланки '!CX12)*3,SUM('бланки '!CU12:CY12))</f>
        <v>5</v>
      </c>
      <c r="AE10">
        <f>IF('бланки '!H12=0,SUM('бланки '!DC12:DE12)*2-1,SUM('бланки '!CZ12:DE12))</f>
        <v>5</v>
      </c>
      <c r="AF10">
        <f>анкеты!J8</f>
        <v>182</v>
      </c>
      <c r="AG10">
        <f>анкеты!I8</f>
        <v>184</v>
      </c>
      <c r="AH10" s="13">
        <f t="shared" si="13"/>
        <v>100</v>
      </c>
      <c r="AI10" s="13">
        <f t="shared" si="14"/>
        <v>100</v>
      </c>
      <c r="AJ10" s="2">
        <f t="shared" si="15"/>
        <v>99</v>
      </c>
      <c r="AK10" s="14">
        <f t="shared" si="16"/>
        <v>99.7</v>
      </c>
      <c r="AL10">
        <f>анкеты!K8</f>
        <v>236</v>
      </c>
      <c r="AM10">
        <f t="shared" si="17"/>
        <v>243</v>
      </c>
      <c r="AN10">
        <f>анкеты!L8</f>
        <v>242</v>
      </c>
      <c r="AO10">
        <f t="shared" si="18"/>
        <v>243</v>
      </c>
      <c r="AP10">
        <f>анкеты!N8</f>
        <v>201</v>
      </c>
      <c r="AQ10">
        <f>анкеты!M8</f>
        <v>205</v>
      </c>
      <c r="AR10" s="13">
        <f t="shared" si="19"/>
        <v>97</v>
      </c>
      <c r="AS10" s="13">
        <f t="shared" si="20"/>
        <v>100</v>
      </c>
      <c r="AT10" s="13">
        <f t="shared" si="21"/>
        <v>98</v>
      </c>
      <c r="AU10" s="12">
        <f t="shared" si="22"/>
        <v>98.4</v>
      </c>
      <c r="AV10">
        <f>анкеты!O8</f>
        <v>219</v>
      </c>
      <c r="AW10">
        <f t="shared" si="23"/>
        <v>243</v>
      </c>
      <c r="AX10">
        <f>анкеты!P8</f>
        <v>235</v>
      </c>
      <c r="AY10">
        <f t="shared" si="24"/>
        <v>243</v>
      </c>
      <c r="AZ10">
        <f>анкеты!Q8</f>
        <v>243</v>
      </c>
      <c r="BA10">
        <f t="shared" si="25"/>
        <v>243</v>
      </c>
      <c r="BB10" s="13">
        <f t="shared" si="26"/>
        <v>90</v>
      </c>
      <c r="BC10" s="13">
        <f t="shared" si="27"/>
        <v>97</v>
      </c>
      <c r="BD10" s="13">
        <f t="shared" si="28"/>
        <v>100</v>
      </c>
      <c r="BE10" s="12">
        <f t="shared" si="29"/>
        <v>96.4</v>
      </c>
      <c r="BF10">
        <f t="shared" si="30"/>
        <v>98.9</v>
      </c>
    </row>
    <row r="11" spans="1:58" x14ac:dyDescent="0.25">
      <c r="A11">
        <f>'бланки '!D13</f>
        <v>8</v>
      </c>
      <c r="B11" t="str">
        <f>'бланки '!C13</f>
        <v>ГБОУ «СОШ№20 ГОРОДА НАЗРАНЬ»</v>
      </c>
      <c r="C11">
        <f>анкеты!C9</f>
        <v>272</v>
      </c>
      <c r="D11">
        <f>SUMIF('бланки '!K13:Y13,"&lt;2")</f>
        <v>14</v>
      </c>
      <c r="E11">
        <f>COUNTIF('бланки '!K13:Y13,"&lt;2")</f>
        <v>14</v>
      </c>
      <c r="F11">
        <f>SUMIF('бланки '!Z13:CK13,"&lt;2")</f>
        <v>59</v>
      </c>
      <c r="G11">
        <f>COUNTIF('бланки '!Z13:CK13,"&lt;2")</f>
        <v>59</v>
      </c>
      <c r="H11">
        <f>SUM('бланки '!CL13:CO13)</f>
        <v>4</v>
      </c>
      <c r="I11">
        <f>анкеты!E9</f>
        <v>247</v>
      </c>
      <c r="J11">
        <f>анкеты!D9</f>
        <v>252</v>
      </c>
      <c r="K11">
        <f>анкеты!G9</f>
        <v>240</v>
      </c>
      <c r="L11">
        <f>анкеты!F9</f>
        <v>244</v>
      </c>
      <c r="M11">
        <f t="shared" si="0"/>
        <v>100</v>
      </c>
      <c r="N11">
        <f t="shared" si="1"/>
        <v>100</v>
      </c>
      <c r="O11">
        <f t="shared" si="2"/>
        <v>98.015873015873012</v>
      </c>
      <c r="P11">
        <f t="shared" si="3"/>
        <v>98.360655737704917</v>
      </c>
      <c r="Q11" s="13">
        <f t="shared" si="4"/>
        <v>100</v>
      </c>
      <c r="R11" s="13">
        <f t="shared" si="5"/>
        <v>100</v>
      </c>
      <c r="S11" s="13">
        <f t="shared" si="6"/>
        <v>98</v>
      </c>
      <c r="T11" s="12">
        <f t="shared" si="7"/>
        <v>99.2</v>
      </c>
      <c r="U11">
        <f>SUM('бланки '!CP13:CT13)</f>
        <v>5</v>
      </c>
      <c r="X11">
        <f>анкеты!H9</f>
        <v>265</v>
      </c>
      <c r="Y11">
        <f t="shared" si="8"/>
        <v>272</v>
      </c>
      <c r="Z11" s="13">
        <f t="shared" si="9"/>
        <v>100</v>
      </c>
      <c r="AA11" s="13">
        <f t="shared" si="10"/>
        <v>98</v>
      </c>
      <c r="AB11" s="13">
        <f t="shared" si="11"/>
        <v>97</v>
      </c>
      <c r="AC11" s="14">
        <f t="shared" si="12"/>
        <v>98.5</v>
      </c>
      <c r="AD11">
        <f>IF('бланки '!I13=1,('бланки '!CV13+'бланки '!CX13)*3,SUM('бланки '!CU13:CY13))</f>
        <v>4</v>
      </c>
      <c r="AE11">
        <f>IF('бланки '!H13=0,SUM('бланки '!DC13:DE13)*2-1,SUM('бланки '!CZ13:DE13))</f>
        <v>5</v>
      </c>
      <c r="AF11">
        <f>анкеты!J9</f>
        <v>171</v>
      </c>
      <c r="AG11">
        <f>анкеты!I9</f>
        <v>174</v>
      </c>
      <c r="AH11" s="13">
        <f t="shared" si="13"/>
        <v>80</v>
      </c>
      <c r="AI11" s="13">
        <f t="shared" si="14"/>
        <v>100</v>
      </c>
      <c r="AJ11" s="2">
        <f t="shared" si="15"/>
        <v>98</v>
      </c>
      <c r="AK11" s="14">
        <f t="shared" si="16"/>
        <v>93.4</v>
      </c>
      <c r="AL11">
        <f>анкеты!K9</f>
        <v>270</v>
      </c>
      <c r="AM11">
        <f t="shared" si="17"/>
        <v>272</v>
      </c>
      <c r="AN11">
        <f>анкеты!L9</f>
        <v>270</v>
      </c>
      <c r="AO11">
        <f t="shared" si="18"/>
        <v>272</v>
      </c>
      <c r="AP11">
        <f>анкеты!N9</f>
        <v>207</v>
      </c>
      <c r="AQ11">
        <f>анкеты!M9</f>
        <v>210</v>
      </c>
      <c r="AR11" s="13">
        <f t="shared" si="19"/>
        <v>99</v>
      </c>
      <c r="AS11" s="13">
        <f t="shared" si="20"/>
        <v>99</v>
      </c>
      <c r="AT11" s="13">
        <f t="shared" si="21"/>
        <v>99</v>
      </c>
      <c r="AU11" s="12">
        <f t="shared" si="22"/>
        <v>99</v>
      </c>
      <c r="AV11">
        <f>анкеты!O9</f>
        <v>259</v>
      </c>
      <c r="AW11">
        <f t="shared" si="23"/>
        <v>272</v>
      </c>
      <c r="AX11">
        <f>анкеты!P9</f>
        <v>270</v>
      </c>
      <c r="AY11">
        <f t="shared" si="24"/>
        <v>272</v>
      </c>
      <c r="AZ11">
        <f>анкеты!Q9</f>
        <v>271</v>
      </c>
      <c r="BA11">
        <f t="shared" si="25"/>
        <v>272</v>
      </c>
      <c r="BB11" s="13">
        <f t="shared" si="26"/>
        <v>95</v>
      </c>
      <c r="BC11" s="13">
        <f t="shared" si="27"/>
        <v>99</v>
      </c>
      <c r="BD11" s="13">
        <f t="shared" si="28"/>
        <v>100</v>
      </c>
      <c r="BE11" s="12">
        <f t="shared" si="29"/>
        <v>98.3</v>
      </c>
      <c r="BF11">
        <f t="shared" si="30"/>
        <v>97.68</v>
      </c>
    </row>
    <row r="12" spans="1:58" x14ac:dyDescent="0.25">
      <c r="A12">
        <f>'бланки '!D14</f>
        <v>9</v>
      </c>
      <c r="B12" t="str">
        <f>'бланки '!C14</f>
        <v>ГБОУ»СОШ№21 Г.НАЗРАНЬ ИМЕНИ УШИНСКОГО КОНСТАНТИНА ДМИТРИЕВИЧА»</v>
      </c>
      <c r="C12">
        <f>анкеты!C10</f>
        <v>75</v>
      </c>
      <c r="D12">
        <f>SUMIF('бланки '!K14:Y14,"&lt;2")</f>
        <v>14</v>
      </c>
      <c r="E12">
        <f>COUNTIF('бланки '!K14:Y14,"&lt;2")</f>
        <v>14</v>
      </c>
      <c r="F12">
        <f>SUMIF('бланки '!Z14:CK14,"&lt;2")</f>
        <v>59</v>
      </c>
      <c r="G12">
        <f>COUNTIF('бланки '!Z14:CK14,"&lt;2")</f>
        <v>59</v>
      </c>
      <c r="H12">
        <f>SUM('бланки '!CL14:CO14)</f>
        <v>4</v>
      </c>
      <c r="I12">
        <f>анкеты!E10</f>
        <v>75</v>
      </c>
      <c r="J12">
        <f>анкеты!D10</f>
        <v>75</v>
      </c>
      <c r="K12">
        <f>анкеты!G10</f>
        <v>73</v>
      </c>
      <c r="L12">
        <f>анкеты!F10</f>
        <v>73</v>
      </c>
      <c r="M12">
        <f t="shared" si="0"/>
        <v>100</v>
      </c>
      <c r="N12">
        <f t="shared" si="1"/>
        <v>100</v>
      </c>
      <c r="O12">
        <f t="shared" si="2"/>
        <v>100</v>
      </c>
      <c r="P12">
        <f t="shared" si="3"/>
        <v>100</v>
      </c>
      <c r="Q12" s="13">
        <f t="shared" si="4"/>
        <v>100</v>
      </c>
      <c r="R12" s="13">
        <f t="shared" si="5"/>
        <v>100</v>
      </c>
      <c r="S12" s="13">
        <f t="shared" si="6"/>
        <v>100</v>
      </c>
      <c r="T12" s="12">
        <f t="shared" si="7"/>
        <v>100</v>
      </c>
      <c r="U12">
        <f>SUM('бланки '!CP14:CT14)</f>
        <v>5</v>
      </c>
      <c r="X12">
        <f>анкеты!H10</f>
        <v>75</v>
      </c>
      <c r="Y12">
        <f t="shared" si="8"/>
        <v>75</v>
      </c>
      <c r="Z12" s="13">
        <f t="shared" si="9"/>
        <v>100</v>
      </c>
      <c r="AA12" s="13">
        <f t="shared" si="10"/>
        <v>100</v>
      </c>
      <c r="AB12" s="13">
        <f t="shared" si="11"/>
        <v>100</v>
      </c>
      <c r="AC12" s="14">
        <f t="shared" si="12"/>
        <v>100</v>
      </c>
      <c r="AD12">
        <f>IF('бланки '!I14=1,('бланки '!CV14+'бланки '!CX14)*3,SUM('бланки '!CU14:CY14))</f>
        <v>5</v>
      </c>
      <c r="AE12">
        <f>IF('бланки '!H14=0,SUM('бланки '!DC14:DE14)*2-1,SUM('бланки '!CZ14:DE14))</f>
        <v>6</v>
      </c>
      <c r="AF12">
        <f>анкеты!J10</f>
        <v>64</v>
      </c>
      <c r="AG12">
        <f>анкеты!I10</f>
        <v>64</v>
      </c>
      <c r="AH12" s="13">
        <f t="shared" si="13"/>
        <v>100</v>
      </c>
      <c r="AI12" s="13">
        <f t="shared" si="14"/>
        <v>100</v>
      </c>
      <c r="AJ12" s="2">
        <f t="shared" si="15"/>
        <v>100</v>
      </c>
      <c r="AK12" s="14">
        <f t="shared" si="16"/>
        <v>100</v>
      </c>
      <c r="AL12">
        <f>анкеты!K10</f>
        <v>75</v>
      </c>
      <c r="AM12">
        <f t="shared" si="17"/>
        <v>75</v>
      </c>
      <c r="AN12">
        <f>анкеты!L10</f>
        <v>75</v>
      </c>
      <c r="AO12">
        <f t="shared" si="18"/>
        <v>75</v>
      </c>
      <c r="AP12">
        <f>анкеты!N10</f>
        <v>75</v>
      </c>
      <c r="AQ12">
        <f>анкеты!M10</f>
        <v>75</v>
      </c>
      <c r="AR12" s="13">
        <f t="shared" si="19"/>
        <v>100</v>
      </c>
      <c r="AS12" s="13">
        <f t="shared" si="20"/>
        <v>100</v>
      </c>
      <c r="AT12" s="13">
        <f t="shared" si="21"/>
        <v>100</v>
      </c>
      <c r="AU12" s="12">
        <f t="shared" si="22"/>
        <v>100</v>
      </c>
      <c r="AV12">
        <f>анкеты!O10</f>
        <v>75</v>
      </c>
      <c r="AW12">
        <f t="shared" si="23"/>
        <v>75</v>
      </c>
      <c r="AX12">
        <f>анкеты!P10</f>
        <v>75</v>
      </c>
      <c r="AY12">
        <f t="shared" si="24"/>
        <v>75</v>
      </c>
      <c r="AZ12">
        <f>анкеты!Q10</f>
        <v>75</v>
      </c>
      <c r="BA12">
        <f t="shared" si="25"/>
        <v>75</v>
      </c>
      <c r="BB12" s="13">
        <f t="shared" si="26"/>
        <v>100</v>
      </c>
      <c r="BC12" s="13">
        <f t="shared" si="27"/>
        <v>100</v>
      </c>
      <c r="BD12" s="13">
        <f t="shared" si="28"/>
        <v>100</v>
      </c>
      <c r="BE12" s="12">
        <f t="shared" si="29"/>
        <v>100</v>
      </c>
      <c r="BF12">
        <f t="shared" si="30"/>
        <v>100</v>
      </c>
    </row>
    <row r="13" spans="1:58" x14ac:dyDescent="0.25">
      <c r="A13">
        <f>'бланки '!D15</f>
        <v>10</v>
      </c>
      <c r="B13" t="str">
        <f>'бланки '!C15</f>
        <v>ГБОУ «СОШ-ДЕТСКИЙ САД №22 Г. НАЗРАНЬ»</v>
      </c>
      <c r="C13">
        <f>анкеты!C11</f>
        <v>196</v>
      </c>
      <c r="D13">
        <f>SUMIF('бланки '!K15:Y15,"&lt;2")</f>
        <v>14</v>
      </c>
      <c r="E13">
        <f>COUNTIF('бланки '!K15:Y15,"&lt;2")</f>
        <v>14</v>
      </c>
      <c r="F13">
        <f>SUMIF('бланки '!Z15:CK15,"&lt;2")</f>
        <v>59</v>
      </c>
      <c r="G13">
        <f>COUNTIF('бланки '!Z15:CK15,"&lt;2")</f>
        <v>59</v>
      </c>
      <c r="H13">
        <f>SUM('бланки '!CL15:CO15)</f>
        <v>4</v>
      </c>
      <c r="I13">
        <f>анкеты!E11</f>
        <v>186</v>
      </c>
      <c r="J13">
        <f>анкеты!D11</f>
        <v>187</v>
      </c>
      <c r="K13">
        <f>анкеты!G11</f>
        <v>186</v>
      </c>
      <c r="L13">
        <f>анкеты!F11</f>
        <v>189</v>
      </c>
      <c r="M13">
        <f t="shared" si="0"/>
        <v>100</v>
      </c>
      <c r="N13">
        <f t="shared" si="1"/>
        <v>100</v>
      </c>
      <c r="O13">
        <f t="shared" si="2"/>
        <v>99.465240641711233</v>
      </c>
      <c r="P13">
        <f t="shared" si="3"/>
        <v>98.412698412698404</v>
      </c>
      <c r="Q13" s="13">
        <f t="shared" si="4"/>
        <v>100</v>
      </c>
      <c r="R13" s="13">
        <f t="shared" si="5"/>
        <v>100</v>
      </c>
      <c r="S13" s="13">
        <f t="shared" si="6"/>
        <v>98</v>
      </c>
      <c r="T13" s="12">
        <f t="shared" si="7"/>
        <v>99.2</v>
      </c>
      <c r="U13">
        <f>SUM('бланки '!CP15:CT15)</f>
        <v>5</v>
      </c>
      <c r="X13">
        <f>анкеты!H11</f>
        <v>191</v>
      </c>
      <c r="Y13">
        <f t="shared" si="8"/>
        <v>196</v>
      </c>
      <c r="Z13" s="13">
        <f t="shared" si="9"/>
        <v>100</v>
      </c>
      <c r="AA13" s="13">
        <f t="shared" si="10"/>
        <v>98</v>
      </c>
      <c r="AB13" s="13">
        <f t="shared" si="11"/>
        <v>97</v>
      </c>
      <c r="AC13" s="14">
        <f t="shared" si="12"/>
        <v>98.5</v>
      </c>
      <c r="AD13">
        <f>IF('бланки '!I15=1,('бланки '!CV15+'бланки '!CX15)*3,SUM('бланки '!CU15:CY15))</f>
        <v>4</v>
      </c>
      <c r="AE13">
        <f>IF('бланки '!H15=0,SUM('бланки '!DC15:DE15)*2-1,SUM('бланки '!CZ15:DE15))</f>
        <v>5</v>
      </c>
      <c r="AF13">
        <f>анкеты!J11</f>
        <v>125</v>
      </c>
      <c r="AG13">
        <f>анкеты!I11</f>
        <v>125</v>
      </c>
      <c r="AH13" s="13">
        <f t="shared" si="13"/>
        <v>80</v>
      </c>
      <c r="AI13" s="13">
        <f t="shared" si="14"/>
        <v>100</v>
      </c>
      <c r="AJ13" s="2">
        <f t="shared" si="15"/>
        <v>100</v>
      </c>
      <c r="AK13" s="14">
        <f t="shared" si="16"/>
        <v>94</v>
      </c>
      <c r="AL13">
        <f>анкеты!K11</f>
        <v>194</v>
      </c>
      <c r="AM13">
        <f t="shared" si="17"/>
        <v>196</v>
      </c>
      <c r="AN13">
        <f>анкеты!L11</f>
        <v>194</v>
      </c>
      <c r="AO13">
        <f t="shared" si="18"/>
        <v>196</v>
      </c>
      <c r="AP13">
        <f>анкеты!N11</f>
        <v>188</v>
      </c>
      <c r="AQ13">
        <f>анкеты!M11</f>
        <v>188</v>
      </c>
      <c r="AR13" s="13">
        <f t="shared" si="19"/>
        <v>99</v>
      </c>
      <c r="AS13" s="13">
        <f t="shared" si="20"/>
        <v>99</v>
      </c>
      <c r="AT13" s="13">
        <f t="shared" si="21"/>
        <v>100</v>
      </c>
      <c r="AU13" s="12">
        <f t="shared" si="22"/>
        <v>99.2</v>
      </c>
      <c r="AV13">
        <f>анкеты!O11</f>
        <v>193</v>
      </c>
      <c r="AW13">
        <f t="shared" si="23"/>
        <v>196</v>
      </c>
      <c r="AX13">
        <f>анкеты!P11</f>
        <v>194</v>
      </c>
      <c r="AY13">
        <f t="shared" si="24"/>
        <v>196</v>
      </c>
      <c r="AZ13">
        <f>анкеты!Q11</f>
        <v>190</v>
      </c>
      <c r="BA13">
        <f t="shared" si="25"/>
        <v>196</v>
      </c>
      <c r="BB13" s="13">
        <f t="shared" si="26"/>
        <v>98</v>
      </c>
      <c r="BC13" s="13">
        <f t="shared" si="27"/>
        <v>99</v>
      </c>
      <c r="BD13" s="13">
        <f t="shared" si="28"/>
        <v>97</v>
      </c>
      <c r="BE13" s="12">
        <f t="shared" si="29"/>
        <v>97.7</v>
      </c>
      <c r="BF13">
        <f t="shared" si="30"/>
        <v>97.72</v>
      </c>
    </row>
    <row r="14" spans="1:58" x14ac:dyDescent="0.25">
      <c r="A14">
        <f>'бланки '!D16</f>
        <v>11</v>
      </c>
      <c r="B14" t="str">
        <f>'бланки '!C16</f>
        <v>ГБДОУ «ДЕТСКИЙ САД №15 Г.НАЗРАНЬ «ФИАЛКА»</v>
      </c>
      <c r="C14">
        <f>анкеты!C12</f>
        <v>140</v>
      </c>
      <c r="D14">
        <f>SUMIF('бланки '!K16:Y16,"&lt;2")</f>
        <v>10</v>
      </c>
      <c r="E14">
        <f>COUNTIF('бланки '!K16:Y16,"&lt;2")</f>
        <v>10</v>
      </c>
      <c r="F14">
        <f>SUMIF('бланки '!Z16:CK16,"&lt;2")</f>
        <v>48</v>
      </c>
      <c r="G14">
        <f>COUNTIF('бланки '!Z16:CK16,"&lt;2")</f>
        <v>48</v>
      </c>
      <c r="H14">
        <f>SUM('бланки '!CL16:CO16)</f>
        <v>4</v>
      </c>
      <c r="I14">
        <f>анкеты!E12</f>
        <v>135</v>
      </c>
      <c r="J14">
        <f>анкеты!D12</f>
        <v>137</v>
      </c>
      <c r="K14">
        <f>анкеты!G12</f>
        <v>122</v>
      </c>
      <c r="L14">
        <f>анкеты!F12</f>
        <v>124</v>
      </c>
      <c r="M14">
        <f t="shared" si="0"/>
        <v>100</v>
      </c>
      <c r="N14">
        <f t="shared" si="1"/>
        <v>100</v>
      </c>
      <c r="O14">
        <f t="shared" si="2"/>
        <v>98.540145985401466</v>
      </c>
      <c r="P14">
        <f t="shared" si="3"/>
        <v>98.387096774193552</v>
      </c>
      <c r="Q14" s="13">
        <f t="shared" si="4"/>
        <v>100</v>
      </c>
      <c r="R14" s="13">
        <f t="shared" si="5"/>
        <v>100</v>
      </c>
      <c r="S14" s="13">
        <f t="shared" si="6"/>
        <v>98</v>
      </c>
      <c r="T14" s="12">
        <f t="shared" si="7"/>
        <v>99.2</v>
      </c>
      <c r="U14">
        <f>SUM('бланки '!CP16:CT16)</f>
        <v>5</v>
      </c>
      <c r="X14">
        <f>анкеты!H12</f>
        <v>138</v>
      </c>
      <c r="Y14">
        <f t="shared" si="8"/>
        <v>140</v>
      </c>
      <c r="Z14" s="13">
        <f t="shared" si="9"/>
        <v>100</v>
      </c>
      <c r="AA14" s="13">
        <f t="shared" si="10"/>
        <v>99</v>
      </c>
      <c r="AB14" s="13">
        <f t="shared" si="11"/>
        <v>99</v>
      </c>
      <c r="AC14" s="14">
        <f t="shared" si="12"/>
        <v>99.5</v>
      </c>
      <c r="AD14">
        <f>IF('бланки '!I16=1,('бланки '!CV16+'бланки '!CX16)*3,SUM('бланки '!CU16:CY16))</f>
        <v>3</v>
      </c>
      <c r="AE14">
        <f>IF('бланки '!H16=0,SUM('бланки '!DC16:DE16)*2-1,SUM('бланки '!CZ16:DE16))</f>
        <v>5</v>
      </c>
      <c r="AF14">
        <f>анкеты!J12</f>
        <v>7</v>
      </c>
      <c r="AG14">
        <f>анкеты!I12</f>
        <v>7</v>
      </c>
      <c r="AH14" s="13">
        <f t="shared" si="13"/>
        <v>60</v>
      </c>
      <c r="AI14" s="13">
        <f t="shared" si="14"/>
        <v>100</v>
      </c>
      <c r="AJ14" s="2">
        <f t="shared" si="15"/>
        <v>100</v>
      </c>
      <c r="AK14" s="14">
        <f t="shared" si="16"/>
        <v>88</v>
      </c>
      <c r="AL14">
        <f>анкеты!K12</f>
        <v>136</v>
      </c>
      <c r="AM14">
        <f t="shared" si="17"/>
        <v>140</v>
      </c>
      <c r="AN14">
        <f>анкеты!L12</f>
        <v>139</v>
      </c>
      <c r="AO14">
        <f t="shared" si="18"/>
        <v>140</v>
      </c>
      <c r="AP14">
        <f>анкеты!N12</f>
        <v>128</v>
      </c>
      <c r="AQ14">
        <f>анкеты!M12</f>
        <v>131</v>
      </c>
      <c r="AR14" s="13">
        <f t="shared" si="19"/>
        <v>97</v>
      </c>
      <c r="AS14" s="13">
        <f t="shared" si="20"/>
        <v>99</v>
      </c>
      <c r="AT14" s="13">
        <f t="shared" si="21"/>
        <v>98</v>
      </c>
      <c r="AU14" s="12">
        <f t="shared" si="22"/>
        <v>98</v>
      </c>
      <c r="AV14">
        <f>анкеты!O12</f>
        <v>139</v>
      </c>
      <c r="AW14">
        <f t="shared" si="23"/>
        <v>140</v>
      </c>
      <c r="AX14">
        <f>анкеты!P12</f>
        <v>138</v>
      </c>
      <c r="AY14">
        <f t="shared" si="24"/>
        <v>140</v>
      </c>
      <c r="AZ14">
        <f>анкеты!Q12</f>
        <v>137</v>
      </c>
      <c r="BA14">
        <f t="shared" si="25"/>
        <v>140</v>
      </c>
      <c r="BB14" s="13">
        <f t="shared" si="26"/>
        <v>99</v>
      </c>
      <c r="BC14" s="13">
        <f t="shared" si="27"/>
        <v>99</v>
      </c>
      <c r="BD14" s="13">
        <f t="shared" si="28"/>
        <v>98</v>
      </c>
      <c r="BE14" s="12">
        <f t="shared" si="29"/>
        <v>98.5</v>
      </c>
      <c r="BF14">
        <f t="shared" si="30"/>
        <v>96.64</v>
      </c>
    </row>
    <row r="15" spans="1:58" x14ac:dyDescent="0.25">
      <c r="A15">
        <f>'бланки '!D17</f>
        <v>12</v>
      </c>
      <c r="B15" t="str">
        <f>'бланки '!C17</f>
        <v>ГБДОУ №2 Г. МАГАС «ЦВЕТИК-СЕМИЦВЕТИК»</v>
      </c>
      <c r="C15">
        <f>анкеты!C13</f>
        <v>82</v>
      </c>
      <c r="D15">
        <f>SUMIF('бланки '!K17:Y17,"&lt;2")</f>
        <v>10</v>
      </c>
      <c r="E15">
        <f>COUNTIF('бланки '!K17:Y17,"&lt;2")</f>
        <v>10</v>
      </c>
      <c r="F15">
        <f>SUMIF('бланки '!Z17:CK17,"&lt;2")</f>
        <v>48</v>
      </c>
      <c r="G15">
        <f>COUNTIF('бланки '!Z17:CK17,"&lt;2")</f>
        <v>48</v>
      </c>
      <c r="H15">
        <f>SUM('бланки '!CL17:CO17)</f>
        <v>4</v>
      </c>
      <c r="I15">
        <f>анкеты!E13</f>
        <v>68</v>
      </c>
      <c r="J15">
        <f>анкеты!D13</f>
        <v>70</v>
      </c>
      <c r="K15">
        <f>анкеты!G13</f>
        <v>60</v>
      </c>
      <c r="L15">
        <f>анкеты!F13</f>
        <v>61</v>
      </c>
      <c r="M15">
        <f t="shared" si="0"/>
        <v>100</v>
      </c>
      <c r="N15">
        <f t="shared" si="1"/>
        <v>100</v>
      </c>
      <c r="O15">
        <f t="shared" si="2"/>
        <v>97.142857142857139</v>
      </c>
      <c r="P15">
        <f t="shared" si="3"/>
        <v>98.360655737704917</v>
      </c>
      <c r="Q15" s="13">
        <f t="shared" si="4"/>
        <v>100</v>
      </c>
      <c r="R15" s="13">
        <f t="shared" si="5"/>
        <v>100</v>
      </c>
      <c r="S15" s="13">
        <f t="shared" si="6"/>
        <v>97</v>
      </c>
      <c r="T15" s="12">
        <f t="shared" si="7"/>
        <v>98.8</v>
      </c>
      <c r="U15">
        <f>SUM('бланки '!CP17:CT17)</f>
        <v>5</v>
      </c>
      <c r="X15">
        <f>анкеты!H13</f>
        <v>76</v>
      </c>
      <c r="Y15">
        <f t="shared" si="8"/>
        <v>82</v>
      </c>
      <c r="Z15" s="13">
        <f t="shared" si="9"/>
        <v>100</v>
      </c>
      <c r="AA15" s="13">
        <f t="shared" si="10"/>
        <v>96</v>
      </c>
      <c r="AB15" s="13">
        <f t="shared" si="11"/>
        <v>93</v>
      </c>
      <c r="AC15" s="14">
        <f t="shared" si="12"/>
        <v>96.5</v>
      </c>
      <c r="AD15">
        <f>IF('бланки '!I17=1,('бланки '!CV17+'бланки '!CX17)*3,SUM('бланки '!CU17:CY17))</f>
        <v>4</v>
      </c>
      <c r="AE15">
        <f>IF('бланки '!H17=0,SUM('бланки '!DC17:DE17)*2-1,SUM('бланки '!CZ17:DE17))</f>
        <v>5</v>
      </c>
      <c r="AF15">
        <f>анкеты!J13</f>
        <v>9</v>
      </c>
      <c r="AG15">
        <f>анкеты!I13</f>
        <v>10</v>
      </c>
      <c r="AH15" s="13">
        <f t="shared" si="13"/>
        <v>80</v>
      </c>
      <c r="AI15" s="13">
        <f t="shared" si="14"/>
        <v>100</v>
      </c>
      <c r="AJ15" s="2">
        <f t="shared" si="15"/>
        <v>90</v>
      </c>
      <c r="AK15" s="14">
        <f t="shared" si="16"/>
        <v>91</v>
      </c>
      <c r="AL15">
        <f>анкеты!K13</f>
        <v>80</v>
      </c>
      <c r="AM15">
        <f t="shared" si="17"/>
        <v>82</v>
      </c>
      <c r="AN15">
        <f>анкеты!L13</f>
        <v>82</v>
      </c>
      <c r="AO15">
        <f t="shared" si="18"/>
        <v>82</v>
      </c>
      <c r="AP15">
        <f>анкеты!N13</f>
        <v>51</v>
      </c>
      <c r="AQ15">
        <f>анкеты!M13</f>
        <v>51</v>
      </c>
      <c r="AR15" s="13">
        <f t="shared" si="19"/>
        <v>98</v>
      </c>
      <c r="AS15" s="13">
        <f t="shared" si="20"/>
        <v>100</v>
      </c>
      <c r="AT15" s="13">
        <f t="shared" si="21"/>
        <v>100</v>
      </c>
      <c r="AU15" s="12">
        <f t="shared" si="22"/>
        <v>99.2</v>
      </c>
      <c r="AV15">
        <f>анкеты!O13</f>
        <v>81</v>
      </c>
      <c r="AW15">
        <f t="shared" si="23"/>
        <v>82</v>
      </c>
      <c r="AX15">
        <f>анкеты!P13</f>
        <v>81</v>
      </c>
      <c r="AY15">
        <f t="shared" si="24"/>
        <v>82</v>
      </c>
      <c r="AZ15">
        <f>анкеты!Q13</f>
        <v>82</v>
      </c>
      <c r="BA15">
        <f t="shared" si="25"/>
        <v>82</v>
      </c>
      <c r="BB15" s="13">
        <f t="shared" si="26"/>
        <v>99</v>
      </c>
      <c r="BC15" s="13">
        <f t="shared" si="27"/>
        <v>99</v>
      </c>
      <c r="BD15" s="13">
        <f t="shared" si="28"/>
        <v>100</v>
      </c>
      <c r="BE15" s="12">
        <f t="shared" si="29"/>
        <v>99.5</v>
      </c>
      <c r="BF15">
        <f t="shared" si="30"/>
        <v>97</v>
      </c>
    </row>
    <row r="16" spans="1:58" x14ac:dyDescent="0.25">
      <c r="A16">
        <f>'бланки '!D18</f>
        <v>13</v>
      </c>
      <c r="B16" t="str">
        <f>'бланки '!C18</f>
        <v>ГБДОУ «ДЕТСКИЙ САД №5 Г. МАГАС «АКАДЕМИЯ ДЕТСТВА»</v>
      </c>
      <c r="C16">
        <f>анкеты!C14</f>
        <v>124</v>
      </c>
      <c r="D16">
        <f>SUMIF('бланки '!K18:Y18,"&lt;2")</f>
        <v>10</v>
      </c>
      <c r="E16">
        <f>COUNTIF('бланки '!K18:Y18,"&lt;2")</f>
        <v>10</v>
      </c>
      <c r="F16">
        <f>SUMIF('бланки '!Z18:CK18,"&lt;2")</f>
        <v>48</v>
      </c>
      <c r="G16">
        <f>COUNTIF('бланки '!Z18:CK18,"&lt;2")</f>
        <v>48</v>
      </c>
      <c r="H16">
        <f>SUM('бланки '!CL18:CO18)</f>
        <v>4</v>
      </c>
      <c r="I16">
        <f>анкеты!E14</f>
        <v>119</v>
      </c>
      <c r="J16">
        <f>анкеты!D14</f>
        <v>120</v>
      </c>
      <c r="K16">
        <f>анкеты!G14</f>
        <v>117</v>
      </c>
      <c r="L16">
        <f>анкеты!F14</f>
        <v>117</v>
      </c>
      <c r="M16">
        <f t="shared" si="0"/>
        <v>100</v>
      </c>
      <c r="N16">
        <f t="shared" si="1"/>
        <v>100</v>
      </c>
      <c r="O16">
        <f t="shared" si="2"/>
        <v>99.166666666666671</v>
      </c>
      <c r="P16">
        <f t="shared" si="3"/>
        <v>100</v>
      </c>
      <c r="Q16" s="13">
        <f t="shared" si="4"/>
        <v>100</v>
      </c>
      <c r="R16" s="13">
        <f t="shared" si="5"/>
        <v>100</v>
      </c>
      <c r="S16" s="13">
        <f t="shared" si="6"/>
        <v>99</v>
      </c>
      <c r="T16" s="12">
        <f t="shared" si="7"/>
        <v>99.6</v>
      </c>
      <c r="U16">
        <f>SUM('бланки '!CP18:CT18)</f>
        <v>5</v>
      </c>
      <c r="X16">
        <f>анкеты!H14</f>
        <v>123</v>
      </c>
      <c r="Y16">
        <f t="shared" si="8"/>
        <v>124</v>
      </c>
      <c r="Z16" s="13">
        <f t="shared" si="9"/>
        <v>100</v>
      </c>
      <c r="AA16" s="13">
        <f t="shared" si="10"/>
        <v>99</v>
      </c>
      <c r="AB16" s="13">
        <f t="shared" si="11"/>
        <v>99</v>
      </c>
      <c r="AC16" s="14">
        <f t="shared" si="12"/>
        <v>99.5</v>
      </c>
      <c r="AD16">
        <f>IF('бланки '!I18=1,('бланки '!CV18+'бланки '!CX18)*3,SUM('бланки '!CU18:CY18))</f>
        <v>4</v>
      </c>
      <c r="AE16">
        <f>IF('бланки '!H18=0,SUM('бланки '!DC18:DE18)*2-1,SUM('бланки '!CZ18:DE18))</f>
        <v>4</v>
      </c>
      <c r="AF16">
        <f>анкеты!J14</f>
        <v>6</v>
      </c>
      <c r="AG16">
        <f>анкеты!I14</f>
        <v>6</v>
      </c>
      <c r="AH16" s="13">
        <f t="shared" si="13"/>
        <v>80</v>
      </c>
      <c r="AI16" s="13">
        <f t="shared" si="14"/>
        <v>80</v>
      </c>
      <c r="AJ16" s="2">
        <f t="shared" si="15"/>
        <v>100</v>
      </c>
      <c r="AK16" s="14">
        <f t="shared" si="16"/>
        <v>86</v>
      </c>
      <c r="AL16">
        <f>анкеты!K14</f>
        <v>123</v>
      </c>
      <c r="AM16">
        <f t="shared" si="17"/>
        <v>124</v>
      </c>
      <c r="AN16">
        <f>анкеты!L14</f>
        <v>124</v>
      </c>
      <c r="AO16">
        <f t="shared" si="18"/>
        <v>124</v>
      </c>
      <c r="AP16">
        <f>анкеты!N14</f>
        <v>118</v>
      </c>
      <c r="AQ16">
        <f>анкеты!M14</f>
        <v>119</v>
      </c>
      <c r="AR16" s="13">
        <f t="shared" si="19"/>
        <v>99</v>
      </c>
      <c r="AS16" s="13">
        <f t="shared" si="20"/>
        <v>100</v>
      </c>
      <c r="AT16" s="13">
        <f t="shared" si="21"/>
        <v>99</v>
      </c>
      <c r="AU16" s="12">
        <f t="shared" si="22"/>
        <v>99.4</v>
      </c>
      <c r="AV16">
        <f>анкеты!O14</f>
        <v>124</v>
      </c>
      <c r="AW16">
        <f t="shared" si="23"/>
        <v>124</v>
      </c>
      <c r="AX16">
        <f>анкеты!P14</f>
        <v>123</v>
      </c>
      <c r="AY16">
        <f t="shared" si="24"/>
        <v>124</v>
      </c>
      <c r="AZ16">
        <f>анкеты!Q14</f>
        <v>124</v>
      </c>
      <c r="BA16">
        <f t="shared" si="25"/>
        <v>124</v>
      </c>
      <c r="BB16" s="13">
        <f t="shared" si="26"/>
        <v>100</v>
      </c>
      <c r="BC16" s="13">
        <f t="shared" si="27"/>
        <v>99</v>
      </c>
      <c r="BD16" s="13">
        <f t="shared" si="28"/>
        <v>100</v>
      </c>
      <c r="BE16" s="12">
        <f t="shared" si="29"/>
        <v>99.8</v>
      </c>
      <c r="BF16">
        <f t="shared" si="30"/>
        <v>96.86</v>
      </c>
    </row>
    <row r="17" spans="1:58" x14ac:dyDescent="0.25">
      <c r="A17">
        <f>'бланки '!D19</f>
        <v>14</v>
      </c>
      <c r="B17" t="str">
        <f>'бланки '!C19</f>
        <v>ГБОУ «ЛИЦЕЙ №1 Г. СУНЖА»</v>
      </c>
      <c r="C17">
        <f>анкеты!C15</f>
        <v>252</v>
      </c>
      <c r="D17">
        <f>SUMIF('бланки '!K19:Y19,"&lt;2")</f>
        <v>14</v>
      </c>
      <c r="E17">
        <f>COUNTIF('бланки '!K19:Y19,"&lt;2")</f>
        <v>14</v>
      </c>
      <c r="F17">
        <f>SUMIF('бланки '!Z19:CK19,"&lt;2")</f>
        <v>59</v>
      </c>
      <c r="G17">
        <f>COUNTIF('бланки '!Z19:CK19,"&lt;2")</f>
        <v>59</v>
      </c>
      <c r="H17">
        <f>SUM('бланки '!CL19:CO19)</f>
        <v>4</v>
      </c>
      <c r="I17">
        <f>анкеты!E15</f>
        <v>193</v>
      </c>
      <c r="J17">
        <f>анкеты!D15</f>
        <v>194</v>
      </c>
      <c r="K17">
        <f>анкеты!G15</f>
        <v>177</v>
      </c>
      <c r="L17">
        <f>анкеты!F15</f>
        <v>181</v>
      </c>
      <c r="M17">
        <f t="shared" si="0"/>
        <v>100</v>
      </c>
      <c r="N17">
        <f t="shared" si="1"/>
        <v>100</v>
      </c>
      <c r="O17">
        <f t="shared" si="2"/>
        <v>99.484536082474222</v>
      </c>
      <c r="P17">
        <f t="shared" si="3"/>
        <v>97.790055248618785</v>
      </c>
      <c r="Q17" s="13">
        <f t="shared" si="4"/>
        <v>100</v>
      </c>
      <c r="R17" s="13">
        <f t="shared" si="5"/>
        <v>100</v>
      </c>
      <c r="S17" s="13">
        <f t="shared" si="6"/>
        <v>98</v>
      </c>
      <c r="T17" s="12">
        <f t="shared" si="7"/>
        <v>99.2</v>
      </c>
      <c r="U17">
        <f>SUM('бланки '!CP19:CT19)</f>
        <v>5</v>
      </c>
      <c r="X17">
        <f>анкеты!H15</f>
        <v>239</v>
      </c>
      <c r="Y17">
        <f t="shared" si="8"/>
        <v>252</v>
      </c>
      <c r="Z17" s="13">
        <f t="shared" si="9"/>
        <v>100</v>
      </c>
      <c r="AA17" s="13">
        <f t="shared" si="10"/>
        <v>97</v>
      </c>
      <c r="AB17" s="13">
        <f t="shared" si="11"/>
        <v>95</v>
      </c>
      <c r="AC17" s="14">
        <f t="shared" si="12"/>
        <v>97.5</v>
      </c>
      <c r="AD17">
        <f>IF('бланки '!I19=1,('бланки '!CV19+'бланки '!CX19)*3,SUM('бланки '!CU19:CY19))</f>
        <v>4</v>
      </c>
      <c r="AE17">
        <f>IF('бланки '!H19=0,SUM('бланки '!DC19:DE19)*2-1,SUM('бланки '!CZ19:DE19))</f>
        <v>5</v>
      </c>
      <c r="AF17">
        <f>анкеты!J15</f>
        <v>47</v>
      </c>
      <c r="AG17">
        <f>анкеты!I15</f>
        <v>52</v>
      </c>
      <c r="AH17" s="13">
        <f t="shared" si="13"/>
        <v>80</v>
      </c>
      <c r="AI17" s="13">
        <f t="shared" si="14"/>
        <v>100</v>
      </c>
      <c r="AJ17" s="2">
        <f t="shared" si="15"/>
        <v>90</v>
      </c>
      <c r="AK17" s="14">
        <f t="shared" si="16"/>
        <v>91</v>
      </c>
      <c r="AL17">
        <f>анкеты!K15</f>
        <v>250</v>
      </c>
      <c r="AM17">
        <f t="shared" si="17"/>
        <v>252</v>
      </c>
      <c r="AN17">
        <f>анкеты!L15</f>
        <v>249</v>
      </c>
      <c r="AO17">
        <f t="shared" si="18"/>
        <v>252</v>
      </c>
      <c r="AP17">
        <f>анкеты!N15</f>
        <v>182</v>
      </c>
      <c r="AQ17">
        <f>анкеты!M15</f>
        <v>183</v>
      </c>
      <c r="AR17" s="13">
        <f t="shared" si="19"/>
        <v>99</v>
      </c>
      <c r="AS17" s="13">
        <f t="shared" si="20"/>
        <v>99</v>
      </c>
      <c r="AT17" s="13">
        <f t="shared" si="21"/>
        <v>99</v>
      </c>
      <c r="AU17" s="12">
        <f t="shared" si="22"/>
        <v>99</v>
      </c>
      <c r="AV17">
        <f>анкеты!O15</f>
        <v>242</v>
      </c>
      <c r="AW17">
        <f t="shared" si="23"/>
        <v>252</v>
      </c>
      <c r="AX17">
        <f>анкеты!P15</f>
        <v>251</v>
      </c>
      <c r="AY17">
        <f t="shared" si="24"/>
        <v>252</v>
      </c>
      <c r="AZ17">
        <f>анкеты!Q15</f>
        <v>244</v>
      </c>
      <c r="BA17">
        <f t="shared" si="25"/>
        <v>252</v>
      </c>
      <c r="BB17" s="13">
        <f t="shared" si="26"/>
        <v>96</v>
      </c>
      <c r="BC17" s="13">
        <f t="shared" si="27"/>
        <v>100</v>
      </c>
      <c r="BD17" s="13">
        <f t="shared" si="28"/>
        <v>97</v>
      </c>
      <c r="BE17" s="12">
        <f t="shared" si="29"/>
        <v>97.3</v>
      </c>
      <c r="BF17">
        <f t="shared" si="30"/>
        <v>96.8</v>
      </c>
    </row>
    <row r="18" spans="1:58" x14ac:dyDescent="0.25">
      <c r="A18">
        <f>'бланки '!D20</f>
        <v>15</v>
      </c>
      <c r="B18" t="str">
        <f>'бланки '!C20</f>
        <v>ГБОУ «СОШ №1 Г. СУНЖА»</v>
      </c>
      <c r="C18">
        <f>анкеты!C16</f>
        <v>536</v>
      </c>
      <c r="D18">
        <f>SUMIF('бланки '!K20:Y20,"&lt;2")</f>
        <v>14</v>
      </c>
      <c r="E18">
        <f>COUNTIF('бланки '!K20:Y20,"&lt;2")</f>
        <v>14</v>
      </c>
      <c r="F18">
        <f>SUMIF('бланки '!Z20:CK20,"&lt;2")</f>
        <v>59</v>
      </c>
      <c r="G18">
        <f>COUNTIF('бланки '!Z20:CK20,"&lt;2")</f>
        <v>59</v>
      </c>
      <c r="H18">
        <f>SUM('бланки '!CL20:CO20)</f>
        <v>4</v>
      </c>
      <c r="I18">
        <f>анкеты!E16</f>
        <v>346</v>
      </c>
      <c r="J18">
        <f>анкеты!D16</f>
        <v>356</v>
      </c>
      <c r="K18">
        <f>анкеты!G16</f>
        <v>283</v>
      </c>
      <c r="L18">
        <f>анкеты!F16</f>
        <v>296</v>
      </c>
      <c r="M18">
        <f t="shared" si="0"/>
        <v>100</v>
      </c>
      <c r="N18">
        <f t="shared" si="1"/>
        <v>100</v>
      </c>
      <c r="O18">
        <f t="shared" si="2"/>
        <v>97.19101123595506</v>
      </c>
      <c r="P18">
        <f t="shared" si="3"/>
        <v>95.608108108108098</v>
      </c>
      <c r="Q18" s="13">
        <f t="shared" si="4"/>
        <v>100</v>
      </c>
      <c r="R18" s="13">
        <f t="shared" si="5"/>
        <v>100</v>
      </c>
      <c r="S18" s="13">
        <f t="shared" si="6"/>
        <v>96</v>
      </c>
      <c r="T18" s="12">
        <f t="shared" si="7"/>
        <v>98.4</v>
      </c>
      <c r="U18">
        <f>SUM('бланки '!CP20:CT20)</f>
        <v>5</v>
      </c>
      <c r="X18">
        <f>анкеты!H16</f>
        <v>482</v>
      </c>
      <c r="Y18">
        <f t="shared" si="8"/>
        <v>536</v>
      </c>
      <c r="Z18" s="13">
        <f t="shared" si="9"/>
        <v>100</v>
      </c>
      <c r="AA18" s="13">
        <f t="shared" si="10"/>
        <v>95</v>
      </c>
      <c r="AB18" s="13">
        <f t="shared" si="11"/>
        <v>90</v>
      </c>
      <c r="AC18" s="14">
        <f t="shared" si="12"/>
        <v>95</v>
      </c>
      <c r="AD18">
        <f>IF('бланки '!I20=1,('бланки '!CV20+'бланки '!CX20)*3,SUM('бланки '!CU20:CY20))</f>
        <v>5</v>
      </c>
      <c r="AE18">
        <f>IF('бланки '!H20=0,SUM('бланки '!DC20:DE20)*2-1,SUM('бланки '!CZ20:DE20))</f>
        <v>4</v>
      </c>
      <c r="AF18">
        <f>анкеты!J16</f>
        <v>62</v>
      </c>
      <c r="AG18">
        <f>анкеты!I16</f>
        <v>66</v>
      </c>
      <c r="AH18" s="13">
        <f t="shared" si="13"/>
        <v>100</v>
      </c>
      <c r="AI18" s="13">
        <f t="shared" si="14"/>
        <v>80</v>
      </c>
      <c r="AJ18" s="2">
        <f t="shared" si="15"/>
        <v>94</v>
      </c>
      <c r="AK18" s="14">
        <f t="shared" si="16"/>
        <v>90.2</v>
      </c>
      <c r="AL18">
        <f>анкеты!K16</f>
        <v>496</v>
      </c>
      <c r="AM18">
        <f t="shared" si="17"/>
        <v>536</v>
      </c>
      <c r="AN18">
        <f>анкеты!L16</f>
        <v>508</v>
      </c>
      <c r="AO18">
        <f t="shared" si="18"/>
        <v>536</v>
      </c>
      <c r="AP18">
        <f>анкеты!N16</f>
        <v>309</v>
      </c>
      <c r="AQ18">
        <f>анкеты!M16</f>
        <v>318</v>
      </c>
      <c r="AR18" s="13">
        <f t="shared" si="19"/>
        <v>92</v>
      </c>
      <c r="AS18" s="13">
        <f t="shared" si="20"/>
        <v>95</v>
      </c>
      <c r="AT18" s="13">
        <f t="shared" si="21"/>
        <v>97</v>
      </c>
      <c r="AU18" s="12">
        <f t="shared" si="22"/>
        <v>94.2</v>
      </c>
      <c r="AV18">
        <f>анкеты!O16</f>
        <v>491</v>
      </c>
      <c r="AW18">
        <f t="shared" si="23"/>
        <v>536</v>
      </c>
      <c r="AX18">
        <f>анкеты!P16</f>
        <v>482</v>
      </c>
      <c r="AY18">
        <f t="shared" si="24"/>
        <v>536</v>
      </c>
      <c r="AZ18">
        <f>анкеты!Q16</f>
        <v>488</v>
      </c>
      <c r="BA18">
        <f t="shared" si="25"/>
        <v>536</v>
      </c>
      <c r="BB18" s="13">
        <f t="shared" si="26"/>
        <v>92</v>
      </c>
      <c r="BC18" s="13">
        <f t="shared" si="27"/>
        <v>90</v>
      </c>
      <c r="BD18" s="13">
        <f t="shared" si="28"/>
        <v>91</v>
      </c>
      <c r="BE18" s="12">
        <f t="shared" si="29"/>
        <v>91.1</v>
      </c>
      <c r="BF18">
        <f t="shared" si="30"/>
        <v>93.78</v>
      </c>
    </row>
    <row r="19" spans="1:58" x14ac:dyDescent="0.25">
      <c r="A19">
        <f>'бланки '!D21</f>
        <v>16</v>
      </c>
      <c r="B19" t="str">
        <f>'бланки '!C21</f>
        <v>ГБОУ «СОШ№2 Г.СУНЖА»</v>
      </c>
      <c r="C19">
        <f>анкеты!C17</f>
        <v>506</v>
      </c>
      <c r="D19">
        <f>SUMIF('бланки '!K21:Y21,"&lt;2")</f>
        <v>14</v>
      </c>
      <c r="E19">
        <f>COUNTIF('бланки '!K21:Y21,"&lt;2")</f>
        <v>14</v>
      </c>
      <c r="F19">
        <f>SUMIF('бланки '!Z21:CK21,"&lt;2")</f>
        <v>59</v>
      </c>
      <c r="G19">
        <f>COUNTIF('бланки '!Z21:CK21,"&lt;2")</f>
        <v>59</v>
      </c>
      <c r="H19">
        <f>SUM('бланки '!CL21:CO21)</f>
        <v>4</v>
      </c>
      <c r="I19">
        <f>анкеты!E17</f>
        <v>313</v>
      </c>
      <c r="J19">
        <f>анкеты!D17</f>
        <v>331</v>
      </c>
      <c r="K19">
        <f>анкеты!G17</f>
        <v>269</v>
      </c>
      <c r="L19">
        <f>анкеты!F17</f>
        <v>288</v>
      </c>
      <c r="M19">
        <f t="shared" si="0"/>
        <v>100</v>
      </c>
      <c r="N19">
        <f t="shared" si="1"/>
        <v>100</v>
      </c>
      <c r="O19">
        <f t="shared" si="2"/>
        <v>94.561933534743204</v>
      </c>
      <c r="P19">
        <f t="shared" si="3"/>
        <v>93.402777777777786</v>
      </c>
      <c r="Q19" s="13">
        <f t="shared" si="4"/>
        <v>100</v>
      </c>
      <c r="R19" s="13">
        <f t="shared" si="5"/>
        <v>100</v>
      </c>
      <c r="S19" s="13">
        <f t="shared" si="6"/>
        <v>93</v>
      </c>
      <c r="T19" s="12">
        <f t="shared" si="7"/>
        <v>97.2</v>
      </c>
      <c r="U19">
        <f>SUM('бланки '!CP21:CT21)</f>
        <v>5</v>
      </c>
      <c r="X19">
        <f>анкеты!H17</f>
        <v>455</v>
      </c>
      <c r="Y19">
        <f t="shared" si="8"/>
        <v>506</v>
      </c>
      <c r="Z19" s="13">
        <f t="shared" si="9"/>
        <v>100</v>
      </c>
      <c r="AA19" s="13">
        <f t="shared" si="10"/>
        <v>95</v>
      </c>
      <c r="AB19" s="13">
        <f t="shared" si="11"/>
        <v>90</v>
      </c>
      <c r="AC19" s="14">
        <f t="shared" si="12"/>
        <v>95</v>
      </c>
      <c r="AD19">
        <f>IF('бланки '!I21=1,('бланки '!CV21+'бланки '!CX21)*3,SUM('бланки '!CU21:CY21))</f>
        <v>3</v>
      </c>
      <c r="AE19">
        <f>IF('бланки '!H21=0,SUM('бланки '!DC21:DE21)*2-1,SUM('бланки '!CZ21:DE21))</f>
        <v>5</v>
      </c>
      <c r="AF19">
        <f>анкеты!J17</f>
        <v>85</v>
      </c>
      <c r="AG19">
        <f>анкеты!I17</f>
        <v>90</v>
      </c>
      <c r="AH19" s="13">
        <f t="shared" si="13"/>
        <v>60</v>
      </c>
      <c r="AI19" s="13">
        <f t="shared" si="14"/>
        <v>100</v>
      </c>
      <c r="AJ19" s="2">
        <f t="shared" si="15"/>
        <v>94</v>
      </c>
      <c r="AK19" s="14">
        <f t="shared" si="16"/>
        <v>86.2</v>
      </c>
      <c r="AL19">
        <f>анкеты!K17</f>
        <v>455</v>
      </c>
      <c r="AM19">
        <f t="shared" si="17"/>
        <v>506</v>
      </c>
      <c r="AN19">
        <f>анкеты!L17</f>
        <v>462</v>
      </c>
      <c r="AO19">
        <f t="shared" si="18"/>
        <v>506</v>
      </c>
      <c r="AP19">
        <f>анкеты!N17</f>
        <v>290</v>
      </c>
      <c r="AQ19">
        <f>анкеты!M17</f>
        <v>300</v>
      </c>
      <c r="AR19" s="13">
        <f t="shared" si="19"/>
        <v>90</v>
      </c>
      <c r="AS19" s="13">
        <f t="shared" si="20"/>
        <v>91</v>
      </c>
      <c r="AT19" s="13">
        <f t="shared" si="21"/>
        <v>97</v>
      </c>
      <c r="AU19" s="12">
        <f t="shared" si="22"/>
        <v>91.8</v>
      </c>
      <c r="AV19">
        <f>анкеты!O17</f>
        <v>455</v>
      </c>
      <c r="AW19">
        <f t="shared" si="23"/>
        <v>506</v>
      </c>
      <c r="AX19">
        <f>анкеты!P17</f>
        <v>455</v>
      </c>
      <c r="AY19">
        <f t="shared" si="24"/>
        <v>506</v>
      </c>
      <c r="AZ19">
        <f>анкеты!Q17</f>
        <v>455</v>
      </c>
      <c r="BA19">
        <f t="shared" si="25"/>
        <v>506</v>
      </c>
      <c r="BB19" s="13">
        <f t="shared" si="26"/>
        <v>90</v>
      </c>
      <c r="BC19" s="13">
        <f t="shared" si="27"/>
        <v>90</v>
      </c>
      <c r="BD19" s="13">
        <f t="shared" si="28"/>
        <v>90</v>
      </c>
      <c r="BE19" s="12">
        <f t="shared" si="29"/>
        <v>90</v>
      </c>
      <c r="BF19">
        <f t="shared" si="30"/>
        <v>92.039999999999992</v>
      </c>
    </row>
    <row r="20" spans="1:58" x14ac:dyDescent="0.25">
      <c r="A20">
        <f>'бланки '!D22</f>
        <v>17</v>
      </c>
      <c r="B20" t="str">
        <f>'бланки '!C22</f>
        <v>ГБОУ «СОШ№3 Г.СУНЖА»</v>
      </c>
      <c r="C20">
        <f>анкеты!C18</f>
        <v>265</v>
      </c>
      <c r="D20">
        <f>SUMIF('бланки '!K22:Y22,"&lt;2")</f>
        <v>14</v>
      </c>
      <c r="E20">
        <f>COUNTIF('бланки '!K22:Y22,"&lt;2")</f>
        <v>14</v>
      </c>
      <c r="F20">
        <f>SUMIF('бланки '!Z22:CK22,"&lt;2")</f>
        <v>59</v>
      </c>
      <c r="G20">
        <f>COUNTIF('бланки '!Z22:CK22,"&lt;2")</f>
        <v>59</v>
      </c>
      <c r="H20">
        <f>SUM('бланки '!CL22:CO22)</f>
        <v>4</v>
      </c>
      <c r="I20">
        <f>анкеты!E18</f>
        <v>186</v>
      </c>
      <c r="J20">
        <f>анкеты!D18</f>
        <v>187</v>
      </c>
      <c r="K20">
        <f>анкеты!G18</f>
        <v>172</v>
      </c>
      <c r="L20">
        <f>анкеты!F18</f>
        <v>176</v>
      </c>
      <c r="M20">
        <f t="shared" si="0"/>
        <v>100</v>
      </c>
      <c r="N20">
        <f t="shared" si="1"/>
        <v>100</v>
      </c>
      <c r="O20">
        <f t="shared" si="2"/>
        <v>99.465240641711233</v>
      </c>
      <c r="P20">
        <f t="shared" si="3"/>
        <v>97.727272727272734</v>
      </c>
      <c r="Q20" s="13">
        <f t="shared" si="4"/>
        <v>100</v>
      </c>
      <c r="R20" s="13">
        <f t="shared" si="5"/>
        <v>100</v>
      </c>
      <c r="S20" s="13">
        <f t="shared" si="6"/>
        <v>98</v>
      </c>
      <c r="T20" s="12">
        <f t="shared" si="7"/>
        <v>99.2</v>
      </c>
      <c r="U20">
        <f>SUM('бланки '!CP22:CT22)</f>
        <v>5</v>
      </c>
      <c r="X20">
        <f>анкеты!H18</f>
        <v>256</v>
      </c>
      <c r="Y20">
        <f t="shared" si="8"/>
        <v>265</v>
      </c>
      <c r="Z20" s="13">
        <f t="shared" si="9"/>
        <v>100</v>
      </c>
      <c r="AA20" s="13">
        <f t="shared" si="10"/>
        <v>98</v>
      </c>
      <c r="AB20" s="13">
        <f t="shared" si="11"/>
        <v>97</v>
      </c>
      <c r="AC20" s="14">
        <f t="shared" si="12"/>
        <v>98.5</v>
      </c>
      <c r="AD20">
        <f>IF('бланки '!I22=1,('бланки '!CV22+'бланки '!CX22)*3,SUM('бланки '!CU22:CY22))</f>
        <v>4</v>
      </c>
      <c r="AE20">
        <f>IF('бланки '!H22=0,SUM('бланки '!DC22:DE22)*2-1,SUM('бланки '!CZ22:DE22))</f>
        <v>5</v>
      </c>
      <c r="AF20">
        <f>анкеты!J18</f>
        <v>51</v>
      </c>
      <c r="AG20">
        <f>анкеты!I18</f>
        <v>52</v>
      </c>
      <c r="AH20" s="13">
        <f t="shared" si="13"/>
        <v>80</v>
      </c>
      <c r="AI20" s="13">
        <f t="shared" si="14"/>
        <v>100</v>
      </c>
      <c r="AJ20" s="2">
        <f t="shared" si="15"/>
        <v>98</v>
      </c>
      <c r="AK20" s="14">
        <f t="shared" si="16"/>
        <v>93.4</v>
      </c>
      <c r="AL20">
        <f>анкеты!K18</f>
        <v>250</v>
      </c>
      <c r="AM20">
        <f t="shared" si="17"/>
        <v>265</v>
      </c>
      <c r="AN20">
        <f>анкеты!L18</f>
        <v>256</v>
      </c>
      <c r="AO20">
        <f t="shared" si="18"/>
        <v>265</v>
      </c>
      <c r="AP20">
        <f>анкеты!N18</f>
        <v>190</v>
      </c>
      <c r="AQ20">
        <f>анкеты!M18</f>
        <v>192</v>
      </c>
      <c r="AR20" s="13">
        <f t="shared" si="19"/>
        <v>94</v>
      </c>
      <c r="AS20" s="13">
        <f t="shared" si="20"/>
        <v>97</v>
      </c>
      <c r="AT20" s="13">
        <f t="shared" si="21"/>
        <v>99</v>
      </c>
      <c r="AU20" s="12">
        <f t="shared" si="22"/>
        <v>96.2</v>
      </c>
      <c r="AV20">
        <f>анкеты!O18</f>
        <v>249</v>
      </c>
      <c r="AW20">
        <f t="shared" si="23"/>
        <v>265</v>
      </c>
      <c r="AX20">
        <f>анкеты!P18</f>
        <v>251</v>
      </c>
      <c r="AY20">
        <f t="shared" si="24"/>
        <v>265</v>
      </c>
      <c r="AZ20">
        <f>анкеты!Q18</f>
        <v>255</v>
      </c>
      <c r="BA20">
        <f t="shared" si="25"/>
        <v>265</v>
      </c>
      <c r="BB20" s="13">
        <f t="shared" si="26"/>
        <v>94</v>
      </c>
      <c r="BC20" s="13">
        <f t="shared" si="27"/>
        <v>95</v>
      </c>
      <c r="BD20" s="13">
        <f t="shared" si="28"/>
        <v>96</v>
      </c>
      <c r="BE20" s="12">
        <f t="shared" si="29"/>
        <v>95.2</v>
      </c>
      <c r="BF20">
        <f t="shared" si="30"/>
        <v>96.5</v>
      </c>
    </row>
    <row r="21" spans="1:58" x14ac:dyDescent="0.25">
      <c r="A21">
        <f>'бланки '!D23</f>
        <v>18</v>
      </c>
      <c r="B21" t="str">
        <f>'бланки '!C23</f>
        <v>ГБОУ «СОШ №2 с.п. Нестеровское»</v>
      </c>
      <c r="C21">
        <f>анкеты!C19</f>
        <v>322</v>
      </c>
      <c r="D21">
        <f>SUMIF('бланки '!K23:Y23,"&lt;2")</f>
        <v>14</v>
      </c>
      <c r="E21">
        <f>COUNTIF('бланки '!K23:Y23,"&lt;2")</f>
        <v>14</v>
      </c>
      <c r="F21">
        <f>SUMIF('бланки '!Z23:CK23,"&lt;2")</f>
        <v>59</v>
      </c>
      <c r="G21">
        <f>COUNTIF('бланки '!Z23:CK23,"&lt;2")</f>
        <v>59</v>
      </c>
      <c r="H21">
        <f>SUM('бланки '!CL23:CO23)</f>
        <v>4</v>
      </c>
      <c r="I21">
        <f>анкеты!E19</f>
        <v>310</v>
      </c>
      <c r="J21">
        <f>анкеты!D19</f>
        <v>311</v>
      </c>
      <c r="K21">
        <f>анкеты!G19</f>
        <v>305</v>
      </c>
      <c r="L21">
        <f>анкеты!F19</f>
        <v>307</v>
      </c>
      <c r="M21">
        <f t="shared" si="0"/>
        <v>100</v>
      </c>
      <c r="N21">
        <f t="shared" si="1"/>
        <v>100</v>
      </c>
      <c r="O21">
        <f t="shared" si="2"/>
        <v>99.678456591639872</v>
      </c>
      <c r="P21">
        <f t="shared" si="3"/>
        <v>99.348534201954394</v>
      </c>
      <c r="Q21" s="13">
        <f t="shared" si="4"/>
        <v>100</v>
      </c>
      <c r="R21" s="13">
        <f t="shared" si="5"/>
        <v>100</v>
      </c>
      <c r="S21" s="13">
        <f t="shared" si="6"/>
        <v>99</v>
      </c>
      <c r="T21" s="12">
        <f t="shared" si="7"/>
        <v>99.6</v>
      </c>
      <c r="U21">
        <f>SUM('бланки '!CP23:CT23)</f>
        <v>5</v>
      </c>
      <c r="X21">
        <f>анкеты!H19</f>
        <v>320</v>
      </c>
      <c r="Y21">
        <f t="shared" si="8"/>
        <v>322</v>
      </c>
      <c r="Z21" s="13">
        <f t="shared" si="9"/>
        <v>100</v>
      </c>
      <c r="AA21" s="13">
        <f t="shared" si="10"/>
        <v>99</v>
      </c>
      <c r="AB21" s="13">
        <f t="shared" si="11"/>
        <v>99</v>
      </c>
      <c r="AC21" s="14">
        <f t="shared" si="12"/>
        <v>99.5</v>
      </c>
      <c r="AD21">
        <f>IF('бланки '!I23=1,('бланки '!CV23+'бланки '!CX23)*3,SUM('бланки '!CU23:CY23))</f>
        <v>3</v>
      </c>
      <c r="AE21">
        <f>IF('бланки '!H23=0,SUM('бланки '!DC23:DE23)*2-1,SUM('бланки '!CZ23:DE23))</f>
        <v>5</v>
      </c>
      <c r="AF21">
        <f>анкеты!J19</f>
        <v>63</v>
      </c>
      <c r="AG21">
        <f>анкеты!I19</f>
        <v>67</v>
      </c>
      <c r="AH21" s="13">
        <f t="shared" si="13"/>
        <v>60</v>
      </c>
      <c r="AI21" s="13">
        <f t="shared" si="14"/>
        <v>100</v>
      </c>
      <c r="AJ21" s="2">
        <f t="shared" si="15"/>
        <v>94</v>
      </c>
      <c r="AK21" s="14">
        <f t="shared" si="16"/>
        <v>86.2</v>
      </c>
      <c r="AL21">
        <f>анкеты!K19</f>
        <v>319</v>
      </c>
      <c r="AM21">
        <f t="shared" si="17"/>
        <v>322</v>
      </c>
      <c r="AN21">
        <f>анкеты!L19</f>
        <v>319</v>
      </c>
      <c r="AO21">
        <f t="shared" si="18"/>
        <v>322</v>
      </c>
      <c r="AP21">
        <f>анкеты!N19</f>
        <v>292</v>
      </c>
      <c r="AQ21">
        <f>анкеты!M19</f>
        <v>292</v>
      </c>
      <c r="AR21" s="13">
        <f t="shared" si="19"/>
        <v>99</v>
      </c>
      <c r="AS21" s="13">
        <f t="shared" si="20"/>
        <v>99</v>
      </c>
      <c r="AT21" s="13">
        <f t="shared" si="21"/>
        <v>100</v>
      </c>
      <c r="AU21" s="12">
        <f t="shared" si="22"/>
        <v>99.2</v>
      </c>
      <c r="AV21">
        <f>анкеты!O19</f>
        <v>320</v>
      </c>
      <c r="AW21">
        <f t="shared" si="23"/>
        <v>322</v>
      </c>
      <c r="AX21">
        <f>анкеты!P19</f>
        <v>320</v>
      </c>
      <c r="AY21">
        <f t="shared" si="24"/>
        <v>322</v>
      </c>
      <c r="AZ21">
        <f>анкеты!Q19</f>
        <v>321</v>
      </c>
      <c r="BA21">
        <f t="shared" si="25"/>
        <v>322</v>
      </c>
      <c r="BB21" s="13">
        <f t="shared" si="26"/>
        <v>99</v>
      </c>
      <c r="BC21" s="13">
        <f t="shared" si="27"/>
        <v>99</v>
      </c>
      <c r="BD21" s="13">
        <f t="shared" si="28"/>
        <v>100</v>
      </c>
      <c r="BE21" s="12">
        <f t="shared" si="29"/>
        <v>99.5</v>
      </c>
      <c r="BF21">
        <f t="shared" si="30"/>
        <v>96.8</v>
      </c>
    </row>
    <row r="22" spans="1:58" x14ac:dyDescent="0.25">
      <c r="A22">
        <f>'бланки '!D24</f>
        <v>19</v>
      </c>
      <c r="B22" t="str">
        <f>'бланки '!C24</f>
        <v>ГБОУ «ООШ №2  г. Сунжа»</v>
      </c>
      <c r="C22">
        <f>анкеты!C20</f>
        <v>460</v>
      </c>
      <c r="D22">
        <f>SUMIF('бланки '!K24:Y24,"&lt;2")</f>
        <v>14</v>
      </c>
      <c r="E22">
        <f>COUNTIF('бланки '!K24:Y24,"&lt;2")</f>
        <v>14</v>
      </c>
      <c r="F22">
        <f>SUMIF('бланки '!Z24:CK24,"&lt;2")</f>
        <v>59</v>
      </c>
      <c r="G22">
        <f>COUNTIF('бланки '!Z24:CK24,"&lt;2")</f>
        <v>59</v>
      </c>
      <c r="H22">
        <f>SUM('бланки '!CL24:CO24)</f>
        <v>4</v>
      </c>
      <c r="I22">
        <f>анкеты!E20</f>
        <v>381</v>
      </c>
      <c r="J22">
        <f>анкеты!D20</f>
        <v>382</v>
      </c>
      <c r="K22">
        <f>анкеты!G20</f>
        <v>367</v>
      </c>
      <c r="L22">
        <f>анкеты!F20</f>
        <v>368</v>
      </c>
      <c r="M22">
        <f t="shared" si="0"/>
        <v>100</v>
      </c>
      <c r="N22">
        <f t="shared" si="1"/>
        <v>100</v>
      </c>
      <c r="O22">
        <f t="shared" si="2"/>
        <v>99.738219895287955</v>
      </c>
      <c r="P22">
        <f t="shared" si="3"/>
        <v>99.728260869565219</v>
      </c>
      <c r="Q22" s="13">
        <f t="shared" si="4"/>
        <v>100</v>
      </c>
      <c r="R22" s="13">
        <f t="shared" si="5"/>
        <v>100</v>
      </c>
      <c r="S22" s="13">
        <f t="shared" si="6"/>
        <v>99</v>
      </c>
      <c r="T22" s="12">
        <f t="shared" si="7"/>
        <v>99.6</v>
      </c>
      <c r="U22">
        <f>SUM('бланки '!CP24:CT24)</f>
        <v>5</v>
      </c>
      <c r="X22">
        <f>анкеты!H20</f>
        <v>451</v>
      </c>
      <c r="Y22">
        <f t="shared" si="8"/>
        <v>460</v>
      </c>
      <c r="Z22" s="13">
        <f t="shared" si="9"/>
        <v>100</v>
      </c>
      <c r="AA22" s="13">
        <f t="shared" si="10"/>
        <v>99</v>
      </c>
      <c r="AB22" s="13">
        <f t="shared" si="11"/>
        <v>98</v>
      </c>
      <c r="AC22" s="14">
        <f t="shared" si="12"/>
        <v>99</v>
      </c>
      <c r="AD22">
        <f>IF('бланки '!I24=1,('бланки '!CV24+'бланки '!CX24)*3,SUM('бланки '!CU24:CY24))</f>
        <v>4</v>
      </c>
      <c r="AE22">
        <f>IF('бланки '!H24=0,SUM('бланки '!DC24:DE24)*2-1,SUM('бланки '!CZ24:DE24))</f>
        <v>4</v>
      </c>
      <c r="AF22">
        <f>анкеты!J20</f>
        <v>100</v>
      </c>
      <c r="AG22">
        <f>анкеты!I20</f>
        <v>105</v>
      </c>
      <c r="AH22" s="13">
        <f t="shared" si="13"/>
        <v>80</v>
      </c>
      <c r="AI22" s="13">
        <f t="shared" si="14"/>
        <v>80</v>
      </c>
      <c r="AJ22" s="2">
        <f t="shared" si="15"/>
        <v>95</v>
      </c>
      <c r="AK22" s="14">
        <f t="shared" si="16"/>
        <v>84.5</v>
      </c>
      <c r="AL22">
        <f>анкеты!K20</f>
        <v>453</v>
      </c>
      <c r="AM22">
        <f t="shared" si="17"/>
        <v>460</v>
      </c>
      <c r="AN22">
        <f>анкеты!L20</f>
        <v>453</v>
      </c>
      <c r="AO22">
        <f t="shared" si="18"/>
        <v>460</v>
      </c>
      <c r="AP22">
        <f>анкеты!N20</f>
        <v>397</v>
      </c>
      <c r="AQ22">
        <f>анкеты!M20</f>
        <v>399</v>
      </c>
      <c r="AR22" s="13">
        <f t="shared" si="19"/>
        <v>98</v>
      </c>
      <c r="AS22" s="13">
        <f t="shared" si="20"/>
        <v>98</v>
      </c>
      <c r="AT22" s="13">
        <f t="shared" si="21"/>
        <v>99</v>
      </c>
      <c r="AU22" s="12">
        <f t="shared" si="22"/>
        <v>98.2</v>
      </c>
      <c r="AV22">
        <f>анкеты!O20</f>
        <v>457</v>
      </c>
      <c r="AW22">
        <f t="shared" si="23"/>
        <v>460</v>
      </c>
      <c r="AX22">
        <f>анкеты!P20</f>
        <v>445</v>
      </c>
      <c r="AY22">
        <f t="shared" si="24"/>
        <v>460</v>
      </c>
      <c r="AZ22">
        <f>анкеты!Q20</f>
        <v>458</v>
      </c>
      <c r="BA22">
        <f t="shared" si="25"/>
        <v>460</v>
      </c>
      <c r="BB22" s="13">
        <f t="shared" si="26"/>
        <v>99</v>
      </c>
      <c r="BC22" s="13">
        <f t="shared" si="27"/>
        <v>97</v>
      </c>
      <c r="BD22" s="13">
        <f t="shared" si="28"/>
        <v>100</v>
      </c>
      <c r="BE22" s="12">
        <f t="shared" si="29"/>
        <v>99.1</v>
      </c>
      <c r="BF22">
        <f t="shared" si="30"/>
        <v>96.08</v>
      </c>
    </row>
    <row r="23" spans="1:58" x14ac:dyDescent="0.25">
      <c r="A23">
        <f>'бланки '!D25</f>
        <v>20</v>
      </c>
      <c r="B23" t="str">
        <f>'бланки '!C25</f>
        <v>ГБОУ «СОШ№8 г. Сунжа»</v>
      </c>
      <c r="C23">
        <f>анкеты!C21</f>
        <v>211</v>
      </c>
      <c r="D23">
        <f>SUMIF('бланки '!K25:Y25,"&lt;2")</f>
        <v>14</v>
      </c>
      <c r="E23">
        <f>COUNTIF('бланки '!K25:Y25,"&lt;2")</f>
        <v>14</v>
      </c>
      <c r="F23">
        <f>SUMIF('бланки '!Z25:CK25,"&lt;2")</f>
        <v>59</v>
      </c>
      <c r="G23">
        <f>COUNTIF('бланки '!Z25:CK25,"&lt;2")</f>
        <v>59</v>
      </c>
      <c r="H23">
        <f>SUM('бланки '!CL25:CO25)</f>
        <v>4</v>
      </c>
      <c r="I23">
        <f>анкеты!E21</f>
        <v>195</v>
      </c>
      <c r="J23">
        <f>анкеты!D21</f>
        <v>197</v>
      </c>
      <c r="K23">
        <f>анкеты!G21</f>
        <v>185</v>
      </c>
      <c r="L23">
        <f>анкеты!F21</f>
        <v>185</v>
      </c>
      <c r="M23">
        <f t="shared" si="0"/>
        <v>100</v>
      </c>
      <c r="N23">
        <f t="shared" si="1"/>
        <v>100</v>
      </c>
      <c r="O23">
        <f t="shared" si="2"/>
        <v>98.984771573604064</v>
      </c>
      <c r="P23">
        <f t="shared" si="3"/>
        <v>100</v>
      </c>
      <c r="Q23" s="13">
        <f t="shared" si="4"/>
        <v>100</v>
      </c>
      <c r="R23" s="13">
        <f t="shared" si="5"/>
        <v>100</v>
      </c>
      <c r="S23" s="13">
        <f t="shared" si="6"/>
        <v>99</v>
      </c>
      <c r="T23" s="12">
        <f t="shared" si="7"/>
        <v>99.6</v>
      </c>
      <c r="U23">
        <f>SUM('бланки '!CP25:CT25)</f>
        <v>5</v>
      </c>
      <c r="X23">
        <f>анкеты!H21</f>
        <v>211</v>
      </c>
      <c r="Y23">
        <f t="shared" si="8"/>
        <v>211</v>
      </c>
      <c r="Z23" s="13">
        <f t="shared" si="9"/>
        <v>100</v>
      </c>
      <c r="AA23" s="13">
        <f t="shared" si="10"/>
        <v>100</v>
      </c>
      <c r="AB23" s="13">
        <f t="shared" si="11"/>
        <v>100</v>
      </c>
      <c r="AC23" s="14">
        <f t="shared" si="12"/>
        <v>100</v>
      </c>
      <c r="AD23">
        <f>IF('бланки '!I25=1,('бланки '!CV25+'бланки '!CX25)*3,SUM('бланки '!CU25:CY25))</f>
        <v>4</v>
      </c>
      <c r="AE23">
        <f>IF('бланки '!H25=0,SUM('бланки '!DC25:DE25)*2-1,SUM('бланки '!CZ25:DE25))</f>
        <v>5</v>
      </c>
      <c r="AF23">
        <f>анкеты!J21</f>
        <v>136</v>
      </c>
      <c r="AG23">
        <f>анкеты!I21</f>
        <v>137</v>
      </c>
      <c r="AH23" s="13">
        <f t="shared" si="13"/>
        <v>80</v>
      </c>
      <c r="AI23" s="13">
        <f t="shared" si="14"/>
        <v>100</v>
      </c>
      <c r="AJ23" s="2">
        <f t="shared" si="15"/>
        <v>99</v>
      </c>
      <c r="AK23" s="14">
        <f t="shared" si="16"/>
        <v>93.7</v>
      </c>
      <c r="AL23">
        <f>анкеты!K21</f>
        <v>210</v>
      </c>
      <c r="AM23">
        <f t="shared" si="17"/>
        <v>211</v>
      </c>
      <c r="AN23">
        <f>анкеты!L21</f>
        <v>211</v>
      </c>
      <c r="AO23">
        <f t="shared" si="18"/>
        <v>211</v>
      </c>
      <c r="AP23">
        <f>анкеты!N21</f>
        <v>196</v>
      </c>
      <c r="AQ23">
        <f>анкеты!M21</f>
        <v>196</v>
      </c>
      <c r="AR23" s="13">
        <f t="shared" si="19"/>
        <v>99</v>
      </c>
      <c r="AS23" s="13">
        <f t="shared" si="20"/>
        <v>100</v>
      </c>
      <c r="AT23" s="13">
        <f t="shared" si="21"/>
        <v>100</v>
      </c>
      <c r="AU23" s="12">
        <f t="shared" si="22"/>
        <v>99.6</v>
      </c>
      <c r="AV23">
        <f>анкеты!O21</f>
        <v>210</v>
      </c>
      <c r="AW23">
        <f t="shared" si="23"/>
        <v>211</v>
      </c>
      <c r="AX23">
        <f>анкеты!P21</f>
        <v>209</v>
      </c>
      <c r="AY23">
        <f t="shared" si="24"/>
        <v>211</v>
      </c>
      <c r="AZ23">
        <f>анкеты!Q21</f>
        <v>209</v>
      </c>
      <c r="BA23">
        <f t="shared" si="25"/>
        <v>211</v>
      </c>
      <c r="BB23" s="13">
        <f t="shared" si="26"/>
        <v>99</v>
      </c>
      <c r="BC23" s="13">
        <f t="shared" si="27"/>
        <v>99</v>
      </c>
      <c r="BD23" s="13">
        <f t="shared" si="28"/>
        <v>99</v>
      </c>
      <c r="BE23" s="12">
        <f t="shared" si="29"/>
        <v>99</v>
      </c>
      <c r="BF23">
        <f t="shared" si="30"/>
        <v>98.38</v>
      </c>
    </row>
    <row r="24" spans="1:58" x14ac:dyDescent="0.25">
      <c r="A24">
        <f>'бланки '!D26</f>
        <v>21</v>
      </c>
      <c r="B24" t="str">
        <f>'бланки '!C26</f>
        <v>ГБОУ «СОШ№9 Г. СУНЖА»</v>
      </c>
      <c r="C24">
        <f>анкеты!C22</f>
        <v>123</v>
      </c>
      <c r="D24">
        <f>SUMIF('бланки '!K26:Y26,"&lt;2")</f>
        <v>14</v>
      </c>
      <c r="E24">
        <f>COUNTIF('бланки '!K26:Y26,"&lt;2")</f>
        <v>14</v>
      </c>
      <c r="F24">
        <f>SUMIF('бланки '!Z26:CK26,"&lt;2")</f>
        <v>59</v>
      </c>
      <c r="G24">
        <f>COUNTIF('бланки '!Z26:CK26,"&lt;2")</f>
        <v>59</v>
      </c>
      <c r="H24">
        <f>SUM('бланки '!CL26:CO26)</f>
        <v>4</v>
      </c>
      <c r="I24">
        <f>анкеты!E22</f>
        <v>71</v>
      </c>
      <c r="J24">
        <f>анкеты!D22</f>
        <v>72</v>
      </c>
      <c r="K24">
        <f>анкеты!G22</f>
        <v>68</v>
      </c>
      <c r="L24">
        <f>анкеты!F22</f>
        <v>69</v>
      </c>
      <c r="M24">
        <f t="shared" si="0"/>
        <v>100</v>
      </c>
      <c r="N24">
        <f t="shared" si="1"/>
        <v>100</v>
      </c>
      <c r="O24">
        <f t="shared" si="2"/>
        <v>98.611111111111114</v>
      </c>
      <c r="P24">
        <f t="shared" si="3"/>
        <v>98.550724637681171</v>
      </c>
      <c r="Q24" s="13">
        <f t="shared" si="4"/>
        <v>100</v>
      </c>
      <c r="R24" s="13">
        <f t="shared" si="5"/>
        <v>100</v>
      </c>
      <c r="S24" s="13">
        <f t="shared" si="6"/>
        <v>98</v>
      </c>
      <c r="T24" s="12">
        <f t="shared" si="7"/>
        <v>99.2</v>
      </c>
      <c r="U24">
        <f>SUM('бланки '!CP26:CT26)</f>
        <v>5</v>
      </c>
      <c r="X24">
        <f>анкеты!H22</f>
        <v>111</v>
      </c>
      <c r="Y24">
        <f t="shared" si="8"/>
        <v>123</v>
      </c>
      <c r="Z24" s="13">
        <f t="shared" si="9"/>
        <v>100</v>
      </c>
      <c r="AA24" s="13">
        <f t="shared" si="10"/>
        <v>95</v>
      </c>
      <c r="AB24" s="13">
        <f t="shared" si="11"/>
        <v>90</v>
      </c>
      <c r="AC24" s="14">
        <f t="shared" si="12"/>
        <v>95</v>
      </c>
      <c r="AD24">
        <f>IF('бланки '!I26=1,('бланки '!CV26+'бланки '!CX26)*3,SUM('бланки '!CU26:CY26))</f>
        <v>3</v>
      </c>
      <c r="AE24">
        <f>IF('бланки '!H26=0,SUM('бланки '!DC26:DE26)*2-1,SUM('бланки '!CZ26:DE26))</f>
        <v>5</v>
      </c>
      <c r="AF24">
        <f>анкеты!J22</f>
        <v>11</v>
      </c>
      <c r="AG24">
        <f>анкеты!I22</f>
        <v>12</v>
      </c>
      <c r="AH24" s="13">
        <f t="shared" si="13"/>
        <v>60</v>
      </c>
      <c r="AI24" s="13">
        <f t="shared" si="14"/>
        <v>100</v>
      </c>
      <c r="AJ24" s="2">
        <f t="shared" si="15"/>
        <v>92</v>
      </c>
      <c r="AK24" s="14">
        <f t="shared" si="16"/>
        <v>85.6</v>
      </c>
      <c r="AL24">
        <f>анкеты!K22</f>
        <v>116</v>
      </c>
      <c r="AM24">
        <f t="shared" si="17"/>
        <v>123</v>
      </c>
      <c r="AN24">
        <f>анкеты!L22</f>
        <v>114</v>
      </c>
      <c r="AO24">
        <f t="shared" si="18"/>
        <v>123</v>
      </c>
      <c r="AP24">
        <f>анкеты!N22</f>
        <v>64</v>
      </c>
      <c r="AQ24">
        <f>анкеты!M22</f>
        <v>67</v>
      </c>
      <c r="AR24" s="13">
        <f t="shared" si="19"/>
        <v>94</v>
      </c>
      <c r="AS24" s="13">
        <f t="shared" si="20"/>
        <v>93</v>
      </c>
      <c r="AT24" s="13">
        <f t="shared" si="21"/>
        <v>95</v>
      </c>
      <c r="AU24" s="12">
        <f t="shared" si="22"/>
        <v>93.8</v>
      </c>
      <c r="AV24">
        <f>анкеты!O22</f>
        <v>111</v>
      </c>
      <c r="AW24">
        <f t="shared" si="23"/>
        <v>123</v>
      </c>
      <c r="AX24">
        <f>анкеты!P22</f>
        <v>112</v>
      </c>
      <c r="AY24">
        <f t="shared" si="24"/>
        <v>123</v>
      </c>
      <c r="AZ24">
        <f>анкеты!Q22</f>
        <v>111</v>
      </c>
      <c r="BA24">
        <f t="shared" si="25"/>
        <v>123</v>
      </c>
      <c r="BB24" s="13">
        <f t="shared" si="26"/>
        <v>90</v>
      </c>
      <c r="BC24" s="13">
        <f t="shared" si="27"/>
        <v>91</v>
      </c>
      <c r="BD24" s="13">
        <f t="shared" si="28"/>
        <v>90</v>
      </c>
      <c r="BE24" s="12">
        <f t="shared" si="29"/>
        <v>90.2</v>
      </c>
      <c r="BF24">
        <f t="shared" si="30"/>
        <v>92.759999999999991</v>
      </c>
    </row>
    <row r="25" spans="1:58" x14ac:dyDescent="0.25">
      <c r="A25">
        <f>'бланки '!D27</f>
        <v>22</v>
      </c>
      <c r="B25" t="str">
        <f>'бланки '!C27</f>
        <v>ГБОУ «ООШ С.П. ГАЛАШКИ»</v>
      </c>
      <c r="C25">
        <f>анкеты!C23</f>
        <v>171</v>
      </c>
      <c r="D25">
        <f>SUMIF('бланки '!K27:Y27,"&lt;2")</f>
        <v>14</v>
      </c>
      <c r="E25">
        <f>COUNTIF('бланки '!K27:Y27,"&lt;2")</f>
        <v>14</v>
      </c>
      <c r="F25">
        <f>SUMIF('бланки '!Z27:CK27,"&lt;2")</f>
        <v>59</v>
      </c>
      <c r="G25">
        <f>COUNTIF('бланки '!Z27:CK27,"&lt;2")</f>
        <v>59</v>
      </c>
      <c r="H25">
        <f>SUM('бланки '!CL27:CO27)</f>
        <v>4</v>
      </c>
      <c r="I25">
        <f>анкеты!E23</f>
        <v>147</v>
      </c>
      <c r="J25">
        <f>анкеты!D23</f>
        <v>152</v>
      </c>
      <c r="K25">
        <f>анкеты!G23</f>
        <v>140</v>
      </c>
      <c r="L25">
        <f>анкеты!F23</f>
        <v>144</v>
      </c>
      <c r="M25">
        <f t="shared" si="0"/>
        <v>100</v>
      </c>
      <c r="N25">
        <f t="shared" si="1"/>
        <v>100</v>
      </c>
      <c r="O25">
        <f t="shared" si="2"/>
        <v>96.710526315789465</v>
      </c>
      <c r="P25">
        <f t="shared" si="3"/>
        <v>97.222222222222214</v>
      </c>
      <c r="Q25" s="13">
        <f t="shared" si="4"/>
        <v>100</v>
      </c>
      <c r="R25" s="13">
        <f t="shared" si="5"/>
        <v>100</v>
      </c>
      <c r="S25" s="13">
        <f t="shared" si="6"/>
        <v>96</v>
      </c>
      <c r="T25" s="12">
        <f t="shared" si="7"/>
        <v>98.4</v>
      </c>
      <c r="U25">
        <f>SUM('бланки '!CP27:CT27)</f>
        <v>5</v>
      </c>
      <c r="X25">
        <f>анкеты!H23</f>
        <v>154</v>
      </c>
      <c r="Y25">
        <f t="shared" si="8"/>
        <v>171</v>
      </c>
      <c r="Z25" s="13">
        <f t="shared" si="9"/>
        <v>100</v>
      </c>
      <c r="AA25" s="13">
        <f t="shared" si="10"/>
        <v>95</v>
      </c>
      <c r="AB25" s="13">
        <f t="shared" si="11"/>
        <v>90</v>
      </c>
      <c r="AC25" s="14">
        <f t="shared" si="12"/>
        <v>95</v>
      </c>
      <c r="AD25">
        <f>IF('бланки '!I27=1,('бланки '!CV27+'бланки '!CX27)*3,SUM('бланки '!CU27:CY27))</f>
        <v>3</v>
      </c>
      <c r="AE25">
        <f>IF('бланки '!H27=0,SUM('бланки '!DC27:DE27)*2-1,SUM('бланки '!CZ27:DE27))</f>
        <v>3</v>
      </c>
      <c r="AF25">
        <f>анкеты!J23</f>
        <v>37</v>
      </c>
      <c r="AG25">
        <f>анкеты!I23</f>
        <v>39</v>
      </c>
      <c r="AH25" s="13">
        <f t="shared" si="13"/>
        <v>60</v>
      </c>
      <c r="AI25" s="13">
        <f t="shared" si="14"/>
        <v>60</v>
      </c>
      <c r="AJ25" s="2">
        <f t="shared" si="15"/>
        <v>95</v>
      </c>
      <c r="AK25" s="14">
        <f t="shared" si="16"/>
        <v>70.5</v>
      </c>
      <c r="AL25">
        <f>анкеты!K23</f>
        <v>163</v>
      </c>
      <c r="AM25">
        <f t="shared" si="17"/>
        <v>171</v>
      </c>
      <c r="AN25">
        <f>анкеты!L23</f>
        <v>168</v>
      </c>
      <c r="AO25">
        <f t="shared" si="18"/>
        <v>171</v>
      </c>
      <c r="AP25">
        <f>анкеты!N23</f>
        <v>158</v>
      </c>
      <c r="AQ25">
        <f>анкеты!M23</f>
        <v>160</v>
      </c>
      <c r="AR25" s="13">
        <f t="shared" si="19"/>
        <v>95</v>
      </c>
      <c r="AS25" s="13">
        <f t="shared" si="20"/>
        <v>98</v>
      </c>
      <c r="AT25" s="13">
        <f t="shared" si="21"/>
        <v>99</v>
      </c>
      <c r="AU25" s="12">
        <f t="shared" si="22"/>
        <v>97</v>
      </c>
      <c r="AV25">
        <f>анкеты!O23</f>
        <v>156</v>
      </c>
      <c r="AW25">
        <f t="shared" si="23"/>
        <v>171</v>
      </c>
      <c r="AX25">
        <f>анкеты!P23</f>
        <v>162</v>
      </c>
      <c r="AY25">
        <f t="shared" si="24"/>
        <v>171</v>
      </c>
      <c r="AZ25">
        <f>анкеты!Q23</f>
        <v>158</v>
      </c>
      <c r="BA25">
        <f t="shared" si="25"/>
        <v>171</v>
      </c>
      <c r="BB25" s="13">
        <f t="shared" si="26"/>
        <v>91</v>
      </c>
      <c r="BC25" s="13">
        <f t="shared" si="27"/>
        <v>95</v>
      </c>
      <c r="BD25" s="13">
        <f t="shared" si="28"/>
        <v>92</v>
      </c>
      <c r="BE25" s="12">
        <f t="shared" si="29"/>
        <v>92.3</v>
      </c>
      <c r="BF25">
        <f t="shared" si="30"/>
        <v>90.64</v>
      </c>
    </row>
    <row r="26" spans="1:58" x14ac:dyDescent="0.25">
      <c r="A26">
        <f>'бланки '!D28</f>
        <v>23</v>
      </c>
      <c r="B26" t="str">
        <f>'бланки '!C28</f>
        <v>ГБОУ «СОШ №2 С.П.ГАЛАШКИ»</v>
      </c>
      <c r="C26">
        <f>анкеты!C24</f>
        <v>188</v>
      </c>
      <c r="D26">
        <f>SUMIF('бланки '!K28:Y28,"&lt;2")</f>
        <v>14</v>
      </c>
      <c r="E26">
        <f>COUNTIF('бланки '!K28:Y28,"&lt;2")</f>
        <v>14</v>
      </c>
      <c r="F26">
        <f>SUMIF('бланки '!Z28:CK28,"&lt;2")</f>
        <v>59</v>
      </c>
      <c r="G26">
        <f>COUNTIF('бланки '!Z28:CK28,"&lt;2")</f>
        <v>59</v>
      </c>
      <c r="H26">
        <f>SUM('бланки '!CL28:CO28)</f>
        <v>4</v>
      </c>
      <c r="I26">
        <f>анкеты!E24</f>
        <v>180</v>
      </c>
      <c r="J26">
        <f>анкеты!D24</f>
        <v>180</v>
      </c>
      <c r="K26">
        <f>анкеты!G24</f>
        <v>167</v>
      </c>
      <c r="L26">
        <f>анкеты!F24</f>
        <v>167</v>
      </c>
      <c r="M26">
        <f t="shared" si="0"/>
        <v>100</v>
      </c>
      <c r="N26">
        <f t="shared" si="1"/>
        <v>100</v>
      </c>
      <c r="O26">
        <f t="shared" si="2"/>
        <v>100</v>
      </c>
      <c r="P26">
        <f t="shared" si="3"/>
        <v>100</v>
      </c>
      <c r="Q26" s="13">
        <f t="shared" si="4"/>
        <v>100</v>
      </c>
      <c r="R26" s="13">
        <f t="shared" si="5"/>
        <v>100</v>
      </c>
      <c r="S26" s="13">
        <f t="shared" si="6"/>
        <v>100</v>
      </c>
      <c r="T26" s="12">
        <f t="shared" si="7"/>
        <v>100</v>
      </c>
      <c r="U26">
        <f>SUM('бланки '!CP28:CT28)</f>
        <v>5</v>
      </c>
      <c r="X26">
        <f>анкеты!H24</f>
        <v>187</v>
      </c>
      <c r="Y26">
        <f t="shared" si="8"/>
        <v>188</v>
      </c>
      <c r="Z26" s="13">
        <f t="shared" si="9"/>
        <v>100</v>
      </c>
      <c r="AA26" s="13">
        <f t="shared" si="10"/>
        <v>99</v>
      </c>
      <c r="AB26" s="13">
        <f t="shared" si="11"/>
        <v>99</v>
      </c>
      <c r="AC26" s="14">
        <f t="shared" si="12"/>
        <v>99.5</v>
      </c>
      <c r="AD26">
        <f>IF('бланки '!I28=1,('бланки '!CV28+'бланки '!CX28)*3,SUM('бланки '!CU28:CY28))</f>
        <v>4</v>
      </c>
      <c r="AE26">
        <f>IF('бланки '!H28=0,SUM('бланки '!DC28:DE28)*2-1,SUM('бланки '!CZ28:DE28))</f>
        <v>4</v>
      </c>
      <c r="AF26">
        <f>анкеты!J24</f>
        <v>140</v>
      </c>
      <c r="AG26">
        <f>анкеты!I24</f>
        <v>140</v>
      </c>
      <c r="AH26" s="13">
        <f t="shared" si="13"/>
        <v>80</v>
      </c>
      <c r="AI26" s="13">
        <f t="shared" si="14"/>
        <v>80</v>
      </c>
      <c r="AJ26" s="2">
        <f t="shared" si="15"/>
        <v>100</v>
      </c>
      <c r="AK26" s="14">
        <f t="shared" si="16"/>
        <v>86</v>
      </c>
      <c r="AL26">
        <f>анкеты!K24</f>
        <v>187</v>
      </c>
      <c r="AM26">
        <f t="shared" si="17"/>
        <v>188</v>
      </c>
      <c r="AN26">
        <f>анкеты!L24</f>
        <v>188</v>
      </c>
      <c r="AO26">
        <f t="shared" si="18"/>
        <v>188</v>
      </c>
      <c r="AP26">
        <f>анкеты!N24</f>
        <v>182</v>
      </c>
      <c r="AQ26">
        <f>анкеты!M24</f>
        <v>182</v>
      </c>
      <c r="AR26" s="13">
        <f t="shared" si="19"/>
        <v>99</v>
      </c>
      <c r="AS26" s="13">
        <f t="shared" si="20"/>
        <v>100</v>
      </c>
      <c r="AT26" s="13">
        <f t="shared" si="21"/>
        <v>100</v>
      </c>
      <c r="AU26" s="12">
        <f t="shared" si="22"/>
        <v>99.6</v>
      </c>
      <c r="AV26">
        <f>анкеты!O24</f>
        <v>188</v>
      </c>
      <c r="AW26">
        <f t="shared" si="23"/>
        <v>188</v>
      </c>
      <c r="AX26">
        <f>анкеты!P24</f>
        <v>188</v>
      </c>
      <c r="AY26">
        <f t="shared" si="24"/>
        <v>188</v>
      </c>
      <c r="AZ26">
        <f>анкеты!Q24</f>
        <v>187</v>
      </c>
      <c r="BA26">
        <f t="shared" si="25"/>
        <v>188</v>
      </c>
      <c r="BB26" s="13">
        <f t="shared" si="26"/>
        <v>100</v>
      </c>
      <c r="BC26" s="13">
        <f t="shared" si="27"/>
        <v>100</v>
      </c>
      <c r="BD26" s="13">
        <f t="shared" si="28"/>
        <v>99</v>
      </c>
      <c r="BE26" s="12">
        <f t="shared" si="29"/>
        <v>99.5</v>
      </c>
      <c r="BF26">
        <f t="shared" si="30"/>
        <v>96.92</v>
      </c>
    </row>
    <row r="27" spans="1:58" x14ac:dyDescent="0.25">
      <c r="A27">
        <f>'бланки '!D29</f>
        <v>24</v>
      </c>
      <c r="B27" t="str">
        <f>'бланки '!C29</f>
        <v>ГБОУ «СОШ №1 С.П. ТРОИЦКОЕ»</v>
      </c>
      <c r="C27">
        <f>анкеты!C25</f>
        <v>274</v>
      </c>
      <c r="D27">
        <f>SUMIF('бланки '!K29:Y29,"&lt;2")</f>
        <v>14</v>
      </c>
      <c r="E27">
        <f>COUNTIF('бланки '!K29:Y29,"&lt;2")</f>
        <v>14</v>
      </c>
      <c r="F27">
        <f>SUMIF('бланки '!Z29:CK29,"&lt;2")</f>
        <v>59</v>
      </c>
      <c r="G27">
        <f>COUNTIF('бланки '!Z29:CK29,"&lt;2")</f>
        <v>59</v>
      </c>
      <c r="H27">
        <f>SUM('бланки '!CL29:CO29)</f>
        <v>4</v>
      </c>
      <c r="I27">
        <f>анкеты!E25</f>
        <v>258</v>
      </c>
      <c r="J27">
        <f>анкеты!D25</f>
        <v>260</v>
      </c>
      <c r="K27">
        <f>анкеты!G25</f>
        <v>256</v>
      </c>
      <c r="L27">
        <f>анкеты!F25</f>
        <v>258</v>
      </c>
      <c r="M27">
        <f t="shared" si="0"/>
        <v>100</v>
      </c>
      <c r="N27">
        <f t="shared" si="1"/>
        <v>100</v>
      </c>
      <c r="O27">
        <f t="shared" si="2"/>
        <v>99.230769230769226</v>
      </c>
      <c r="P27">
        <f t="shared" si="3"/>
        <v>99.224806201550393</v>
      </c>
      <c r="Q27" s="13">
        <f t="shared" si="4"/>
        <v>100</v>
      </c>
      <c r="R27" s="13">
        <f t="shared" si="5"/>
        <v>100</v>
      </c>
      <c r="S27" s="13">
        <f t="shared" si="6"/>
        <v>99</v>
      </c>
      <c r="T27" s="12">
        <f t="shared" si="7"/>
        <v>99.6</v>
      </c>
      <c r="U27">
        <f>SUM('бланки '!CP29:CT29)</f>
        <v>5</v>
      </c>
      <c r="X27">
        <f>анкеты!H25</f>
        <v>269</v>
      </c>
      <c r="Y27">
        <f t="shared" si="8"/>
        <v>274</v>
      </c>
      <c r="Z27" s="13">
        <f t="shared" si="9"/>
        <v>100</v>
      </c>
      <c r="AA27" s="13">
        <f t="shared" si="10"/>
        <v>99</v>
      </c>
      <c r="AB27" s="13">
        <f t="shared" si="11"/>
        <v>98</v>
      </c>
      <c r="AC27" s="14">
        <f t="shared" si="12"/>
        <v>99</v>
      </c>
      <c r="AD27">
        <f>IF('бланки '!I29=1,('бланки '!CV29+'бланки '!CX29)*3,SUM('бланки '!CU29:CY29))</f>
        <v>4</v>
      </c>
      <c r="AE27">
        <f>IF('бланки '!H29=0,SUM('бланки '!DC29:DE29)*2-1,SUM('бланки '!CZ29:DE29))</f>
        <v>5</v>
      </c>
      <c r="AF27">
        <f>анкеты!J25</f>
        <v>186</v>
      </c>
      <c r="AG27">
        <f>анкеты!I25</f>
        <v>189</v>
      </c>
      <c r="AH27" s="13">
        <f t="shared" si="13"/>
        <v>80</v>
      </c>
      <c r="AI27" s="13">
        <f t="shared" si="14"/>
        <v>100</v>
      </c>
      <c r="AJ27" s="2">
        <f t="shared" si="15"/>
        <v>98</v>
      </c>
      <c r="AK27" s="14">
        <f t="shared" si="16"/>
        <v>93.4</v>
      </c>
      <c r="AL27">
        <f>анкеты!K25</f>
        <v>270</v>
      </c>
      <c r="AM27">
        <f t="shared" si="17"/>
        <v>274</v>
      </c>
      <c r="AN27">
        <f>анкеты!L25</f>
        <v>272</v>
      </c>
      <c r="AO27">
        <f t="shared" si="18"/>
        <v>274</v>
      </c>
      <c r="AP27">
        <f>анкеты!N25</f>
        <v>233</v>
      </c>
      <c r="AQ27">
        <f>анкеты!M25</f>
        <v>237</v>
      </c>
      <c r="AR27" s="13">
        <f t="shared" si="19"/>
        <v>98</v>
      </c>
      <c r="AS27" s="13">
        <f t="shared" si="20"/>
        <v>99</v>
      </c>
      <c r="AT27" s="13">
        <f t="shared" si="21"/>
        <v>98</v>
      </c>
      <c r="AU27" s="12">
        <f t="shared" si="22"/>
        <v>98.4</v>
      </c>
      <c r="AV27">
        <f>анкеты!O25</f>
        <v>265</v>
      </c>
      <c r="AW27">
        <f t="shared" si="23"/>
        <v>274</v>
      </c>
      <c r="AX27">
        <f>анкеты!P25</f>
        <v>271</v>
      </c>
      <c r="AY27">
        <f t="shared" si="24"/>
        <v>274</v>
      </c>
      <c r="AZ27">
        <f>анкеты!Q25</f>
        <v>272</v>
      </c>
      <c r="BA27">
        <f t="shared" si="25"/>
        <v>274</v>
      </c>
      <c r="BB27" s="13">
        <f t="shared" si="26"/>
        <v>97</v>
      </c>
      <c r="BC27" s="13">
        <f t="shared" si="27"/>
        <v>99</v>
      </c>
      <c r="BD27" s="13">
        <f t="shared" si="28"/>
        <v>99</v>
      </c>
      <c r="BE27" s="12">
        <f t="shared" si="29"/>
        <v>98.4</v>
      </c>
      <c r="BF27">
        <f t="shared" si="30"/>
        <v>97.759999999999991</v>
      </c>
    </row>
    <row r="28" spans="1:58" x14ac:dyDescent="0.25">
      <c r="A28">
        <f>'бланки '!D30</f>
        <v>25</v>
      </c>
      <c r="B28" t="str">
        <f>'бланки '!C30</f>
        <v>ГБОУ «СОШ№5 С.П. ТРОИЦКОЕ»</v>
      </c>
      <c r="C28">
        <f>анкеты!C26</f>
        <v>266</v>
      </c>
      <c r="D28">
        <f>SUMIF('бланки '!K30:Y30,"&lt;2")</f>
        <v>14</v>
      </c>
      <c r="E28">
        <f>COUNTIF('бланки '!K30:Y30,"&lt;2")</f>
        <v>14</v>
      </c>
      <c r="F28">
        <f>SUMIF('бланки '!Z30:CK30,"&lt;2")</f>
        <v>59</v>
      </c>
      <c r="G28">
        <f>COUNTIF('бланки '!Z30:CK30,"&lt;2")</f>
        <v>59</v>
      </c>
      <c r="H28">
        <f>SUM('бланки '!CL30:CO30)</f>
        <v>4</v>
      </c>
      <c r="I28">
        <f>анкеты!E26</f>
        <v>214</v>
      </c>
      <c r="J28">
        <f>анкеты!D26</f>
        <v>220</v>
      </c>
      <c r="K28">
        <f>анкеты!G26</f>
        <v>197</v>
      </c>
      <c r="L28">
        <f>анкеты!F26</f>
        <v>198</v>
      </c>
      <c r="M28">
        <f>D28/E28*100</f>
        <v>100</v>
      </c>
      <c r="N28">
        <f t="shared" si="1"/>
        <v>100</v>
      </c>
      <c r="O28">
        <f t="shared" si="2"/>
        <v>97.27272727272728</v>
      </c>
      <c r="P28">
        <f t="shared" si="3"/>
        <v>99.494949494949495</v>
      </c>
      <c r="Q28" s="13">
        <f t="shared" si="4"/>
        <v>100</v>
      </c>
      <c r="R28" s="13">
        <f t="shared" si="5"/>
        <v>100</v>
      </c>
      <c r="S28" s="13">
        <f t="shared" si="6"/>
        <v>98</v>
      </c>
      <c r="T28" s="12">
        <f t="shared" si="7"/>
        <v>99.2</v>
      </c>
      <c r="U28">
        <f>SUM('бланки '!CP30:CT30)</f>
        <v>5</v>
      </c>
      <c r="X28">
        <f>анкеты!H26</f>
        <v>254</v>
      </c>
      <c r="Y28">
        <f t="shared" si="8"/>
        <v>266</v>
      </c>
      <c r="Z28" s="13">
        <f t="shared" si="9"/>
        <v>100</v>
      </c>
      <c r="AA28" s="13">
        <f t="shared" si="10"/>
        <v>97</v>
      </c>
      <c r="AB28" s="13">
        <f t="shared" si="11"/>
        <v>95</v>
      </c>
      <c r="AC28" s="14">
        <f t="shared" si="12"/>
        <v>97.5</v>
      </c>
      <c r="AD28">
        <f>IF('бланки '!I30=1,('бланки '!CV30+'бланки '!CX30)*3,SUM('бланки '!CU30:CY30))</f>
        <v>5</v>
      </c>
      <c r="AE28">
        <f>IF('бланки '!H30=0,SUM('бланки '!DC30:DE30)*2-1,SUM('бланки '!CZ30:DE30))</f>
        <v>5</v>
      </c>
      <c r="AF28">
        <f>анкеты!J26</f>
        <v>126</v>
      </c>
      <c r="AG28">
        <f>анкеты!I26</f>
        <v>130</v>
      </c>
      <c r="AH28" s="13">
        <f t="shared" si="13"/>
        <v>100</v>
      </c>
      <c r="AI28" s="13">
        <f t="shared" si="14"/>
        <v>100</v>
      </c>
      <c r="AJ28" s="2">
        <f t="shared" si="15"/>
        <v>97</v>
      </c>
      <c r="AK28" s="14">
        <f t="shared" si="16"/>
        <v>99.1</v>
      </c>
      <c r="AL28">
        <f>анкеты!K26</f>
        <v>256</v>
      </c>
      <c r="AM28">
        <f t="shared" si="17"/>
        <v>266</v>
      </c>
      <c r="AN28">
        <f>анкеты!L26</f>
        <v>261</v>
      </c>
      <c r="AO28">
        <f t="shared" si="18"/>
        <v>266</v>
      </c>
      <c r="AP28">
        <f>анкеты!N26</f>
        <v>188</v>
      </c>
      <c r="AQ28">
        <f>анкеты!M26</f>
        <v>192</v>
      </c>
      <c r="AR28" s="13">
        <f t="shared" si="19"/>
        <v>96</v>
      </c>
      <c r="AS28" s="13">
        <f t="shared" si="20"/>
        <v>98</v>
      </c>
      <c r="AT28" s="13">
        <f t="shared" si="21"/>
        <v>98</v>
      </c>
      <c r="AU28" s="12">
        <f t="shared" si="22"/>
        <v>97.2</v>
      </c>
      <c r="AV28">
        <f>анкеты!O26</f>
        <v>251</v>
      </c>
      <c r="AW28">
        <f t="shared" si="23"/>
        <v>266</v>
      </c>
      <c r="AX28">
        <f>анкеты!P26</f>
        <v>259</v>
      </c>
      <c r="AY28">
        <f t="shared" si="24"/>
        <v>266</v>
      </c>
      <c r="AZ28">
        <f>анкеты!Q26</f>
        <v>255</v>
      </c>
      <c r="BA28">
        <f t="shared" si="25"/>
        <v>266</v>
      </c>
      <c r="BB28" s="13">
        <f t="shared" si="26"/>
        <v>94</v>
      </c>
      <c r="BC28" s="13">
        <f t="shared" si="27"/>
        <v>97</v>
      </c>
      <c r="BD28" s="13">
        <f t="shared" si="28"/>
        <v>96</v>
      </c>
      <c r="BE28" s="12">
        <f t="shared" si="29"/>
        <v>95.6</v>
      </c>
      <c r="BF28">
        <f t="shared" si="30"/>
        <v>97.719999999999985</v>
      </c>
    </row>
    <row r="29" spans="1:58" x14ac:dyDescent="0.25">
      <c r="A29">
        <f>'бланки '!D31</f>
        <v>26</v>
      </c>
      <c r="B29" t="str">
        <f>'бланки '!C31</f>
        <v>ГБОУ «НОШ С.П. БЕРД-ЮРТ»</v>
      </c>
      <c r="C29">
        <f>анкеты!C27</f>
        <v>28</v>
      </c>
      <c r="D29">
        <f>SUMIF('бланки '!K31:Y31,"&lt;2")</f>
        <v>14</v>
      </c>
      <c r="E29">
        <f>COUNTIF('бланки '!K31:Y31,"&lt;2")</f>
        <v>14</v>
      </c>
      <c r="F29">
        <f>SUMIF('бланки '!Z31:CK31,"&lt;2")</f>
        <v>59</v>
      </c>
      <c r="G29">
        <f>COUNTIF('бланки '!Z31:CK31,"&lt;2")</f>
        <v>59</v>
      </c>
      <c r="H29">
        <f>SUM('бланки '!CL31:CO31)</f>
        <v>4</v>
      </c>
      <c r="I29">
        <f>анкеты!E27</f>
        <v>27</v>
      </c>
      <c r="J29">
        <f>анкеты!D27</f>
        <v>27</v>
      </c>
      <c r="K29">
        <f>анкеты!G27</f>
        <v>26</v>
      </c>
      <c r="L29">
        <f>анкеты!F27</f>
        <v>26</v>
      </c>
      <c r="M29">
        <f t="shared" ref="M29:M92" si="31">D29/E29*100</f>
        <v>100</v>
      </c>
      <c r="N29">
        <f t="shared" ref="N29:N92" si="32">F29/G29*100</f>
        <v>100</v>
      </c>
      <c r="O29">
        <f t="shared" ref="O29:O92" si="33">I29/J29*100</f>
        <v>100</v>
      </c>
      <c r="P29">
        <f t="shared" ref="P29:P92" si="34">K29/L29*100</f>
        <v>100</v>
      </c>
      <c r="Q29" s="13">
        <f t="shared" ref="Q29:Q92" si="35">ROUNDDOWN((M29+N29)/2,0)</f>
        <v>100</v>
      </c>
      <c r="R29" s="13">
        <f t="shared" ref="R29:R92" si="36">ROUND(MIN(H29*30,100),0)</f>
        <v>100</v>
      </c>
      <c r="S29" s="13">
        <f t="shared" ref="S29:S92" si="37">ROUNDDOWN((O29+P29)/2,0)</f>
        <v>100</v>
      </c>
      <c r="T29" s="12">
        <f t="shared" ref="T29:T92" si="38">IF((MOD(Q29*0.3+R29*0.3+S29*0.4,1.1)*50&lt;0.55),ROUNDDOWN(Q29*0.3+R29*0.3+S29*0.4,1),ROUNDUP(Q29*0.3+R29*0.3+S29*0.4,1))</f>
        <v>100</v>
      </c>
      <c r="U29">
        <f>SUM('бланки '!CP31:CT31)</f>
        <v>5</v>
      </c>
      <c r="X29">
        <f>анкеты!H27</f>
        <v>28</v>
      </c>
      <c r="Y29">
        <f t="shared" ref="Y29:Y92" si="39">C29</f>
        <v>28</v>
      </c>
      <c r="Z29" s="13">
        <f t="shared" ref="Z29:Z92" si="40">MIN(100,U29*20)</f>
        <v>100</v>
      </c>
      <c r="AA29" s="13">
        <f t="shared" ref="AA29:AA92" si="41">ROUNDDOWN((Z29+AB29)/2,0)</f>
        <v>100</v>
      </c>
      <c r="AB29" s="13">
        <f t="shared" ref="AB29:AB92" si="42">IF((MOD(X29*100/Y29,1)&lt;0.55),ROUNDDOWN(X29*100/Y29,0),ROUNDUP(X29*100/Y29,0))</f>
        <v>100</v>
      </c>
      <c r="AC29" s="14">
        <f t="shared" ref="AC29:AC92" si="43">IF((MOD(Z29*0.5+AB29*0.5,1.1)&lt;0.55),ROUNDDOWN(Z29*0.5+AB29*0.5,1),ROUNDUP(Z29*0.5+AB29*0.5,1))</f>
        <v>100</v>
      </c>
      <c r="AD29">
        <f>IF('бланки '!I31=1,('бланки '!CV31+'бланки '!CX31)*3,SUM('бланки '!CU31:CY31))</f>
        <v>3</v>
      </c>
      <c r="AE29">
        <f>IF('бланки '!H31=0,SUM('бланки '!DC31:DE31)*2-1,SUM('бланки '!CZ31:DE31))</f>
        <v>5</v>
      </c>
      <c r="AF29">
        <f>анкеты!J27</f>
        <v>10</v>
      </c>
      <c r="AG29">
        <f>анкеты!I27</f>
        <v>10</v>
      </c>
      <c r="AH29" s="13">
        <f t="shared" ref="AH29:AH92" si="44">MIN(AD29*20,100)</f>
        <v>60</v>
      </c>
      <c r="AI29" s="13">
        <f t="shared" ref="AI29:AI92" si="45">MIN(AE29*20,100)</f>
        <v>100</v>
      </c>
      <c r="AJ29" s="2">
        <f t="shared" ref="AJ29:AJ92" si="46">IF((MOD(AF29*100/AG29,1)&lt;0.55),ROUNDDOWN(AF29*100/AG29,0),ROUNDUP(AF29*100/AG29,0))</f>
        <v>100</v>
      </c>
      <c r="AK29" s="14">
        <f t="shared" ref="AK29:AK92" si="47">IF((MOD(0.3*AH29+0.4*AI29+0.3*AJ29,1.1)&lt;0.55),ROUNDDOWN(0.3*AH29+0.4*AI29+0.3*AJ29,1),ROUNDUP(0.3*AH29+0.4*AI29+0.3*AJ29,1))</f>
        <v>88</v>
      </c>
      <c r="AL29">
        <f>анкеты!K27</f>
        <v>28</v>
      </c>
      <c r="AM29">
        <f t="shared" ref="AM29:AM92" si="48">C29</f>
        <v>28</v>
      </c>
      <c r="AN29">
        <f>анкеты!L27</f>
        <v>28</v>
      </c>
      <c r="AO29">
        <f t="shared" ref="AO29:AO92" si="49">C29</f>
        <v>28</v>
      </c>
      <c r="AP29">
        <f>анкеты!N27</f>
        <v>27</v>
      </c>
      <c r="AQ29">
        <f>анкеты!M27</f>
        <v>27</v>
      </c>
      <c r="AR29" s="13">
        <f t="shared" ref="AR29:AR92" si="50">IF((MOD(AL29*100/AM29,1)&lt;0.55),ROUNDDOWN(AL29*100/AM29,0),ROUNDUP(AL29*100/AM29,0))</f>
        <v>100</v>
      </c>
      <c r="AS29" s="13">
        <f t="shared" ref="AS29:AS92" si="51">IF((MOD(AN29*100/AO29,1)&lt;0.55),ROUNDDOWN(AN29*100/AO29,0),ROUNDUP(AN29*100/AO29,0))</f>
        <v>100</v>
      </c>
      <c r="AT29" s="13">
        <f t="shared" ref="AT29:AT92" si="52">IF((MOD(AP29*100/AQ29,1)&lt;0.55),ROUNDDOWN(AP29*100/AQ29,0),ROUNDUP(AP29*100/AQ29,0))</f>
        <v>100</v>
      </c>
      <c r="AU29" s="12">
        <f t="shared" ref="AU29:AU92" si="53">IF((MOD(0.4*AR29+0.4*AS29+0.2*AT29,1.1)&lt;0.55),ROUNDDOWN(0.4*AR29+0.4*AS29+0.2*AT29,1),ROUNDUP(0.4*AR29+0.4*AS29+0.2*AT29,1))</f>
        <v>100</v>
      </c>
      <c r="AV29">
        <f>анкеты!O27</f>
        <v>27</v>
      </c>
      <c r="AW29">
        <f t="shared" ref="AW29:AW92" si="54">C29</f>
        <v>28</v>
      </c>
      <c r="AX29">
        <f>анкеты!P27</f>
        <v>28</v>
      </c>
      <c r="AY29">
        <f t="shared" ref="AY29:AY92" si="55">C29</f>
        <v>28</v>
      </c>
      <c r="AZ29">
        <f>анкеты!Q27</f>
        <v>28</v>
      </c>
      <c r="BA29">
        <f t="shared" ref="BA29:BA92" si="56">C29</f>
        <v>28</v>
      </c>
      <c r="BB29" s="13">
        <f t="shared" ref="BB29:BB92" si="57">IF((MOD(AV29*100/AW29,1)&lt;0.55),ROUNDDOWN(AV29*100/AW29,0),ROUNDUP(AV29*100/AW29,0))</f>
        <v>96</v>
      </c>
      <c r="BC29" s="13">
        <f t="shared" ref="BC29:BC92" si="58">IF((MOD(AX29*100/AY29,1)&lt;0.55),ROUNDDOWN(AX29*100/AY29,0),ROUNDUP(AX29*100/AY29,0))</f>
        <v>100</v>
      </c>
      <c r="BD29" s="13">
        <f t="shared" ref="BD29:BD92" si="59">IF((MOD(AZ29*100/BA29,1)&lt;0.55),ROUNDDOWN(AZ29*100/BA29,0),ROUNDUP(AZ29*100/BA29,0))</f>
        <v>100</v>
      </c>
      <c r="BE29" s="12">
        <f t="shared" ref="BE29:BE92" si="60">IF((MOD(0.3*BB29+0.2*BC29+0.5*BD29,1.1)&lt;0.55),ROUNDDOWN(0.3*BB29+0.2*BC29+0.5*BD29,1),ROUNDUP(0.3*BB29+0.2*BC29+0.5*BD29,1))</f>
        <v>98.8</v>
      </c>
      <c r="BF29">
        <f t="shared" ref="BF29:BF92" si="61">(T29+AC29+AK29+AU29+BE29)/5</f>
        <v>97.36</v>
      </c>
    </row>
    <row r="30" spans="1:58" x14ac:dyDescent="0.25">
      <c r="A30">
        <f>'бланки '!D32</f>
        <v>27</v>
      </c>
      <c r="B30" t="str">
        <f>'бланки '!C32</f>
        <v>ГБОУ «СОШ №1 г. Карабулак»</v>
      </c>
      <c r="C30">
        <f>анкеты!C28</f>
        <v>496</v>
      </c>
      <c r="D30">
        <f>SUMIF('бланки '!K32:Y32,"&lt;2")</f>
        <v>14</v>
      </c>
      <c r="E30">
        <f>COUNTIF('бланки '!K32:Y32,"&lt;2")</f>
        <v>14</v>
      </c>
      <c r="F30">
        <f>SUMIF('бланки '!Z32:CK32,"&lt;2")</f>
        <v>59</v>
      </c>
      <c r="G30">
        <f>COUNTIF('бланки '!Z32:CK32,"&lt;2")</f>
        <v>59</v>
      </c>
      <c r="H30">
        <f>SUM('бланки '!CL32:CO32)</f>
        <v>4</v>
      </c>
      <c r="I30">
        <f>анкеты!E28</f>
        <v>340</v>
      </c>
      <c r="J30">
        <f>анкеты!D28</f>
        <v>355</v>
      </c>
      <c r="K30">
        <f>анкеты!G28</f>
        <v>289</v>
      </c>
      <c r="L30">
        <f>анкеты!F28</f>
        <v>306</v>
      </c>
      <c r="M30">
        <f t="shared" si="31"/>
        <v>100</v>
      </c>
      <c r="N30">
        <f t="shared" si="32"/>
        <v>100</v>
      </c>
      <c r="O30">
        <f t="shared" si="33"/>
        <v>95.774647887323937</v>
      </c>
      <c r="P30">
        <f t="shared" si="34"/>
        <v>94.444444444444443</v>
      </c>
      <c r="Q30" s="13">
        <f t="shared" si="35"/>
        <v>100</v>
      </c>
      <c r="R30" s="13">
        <f t="shared" si="36"/>
        <v>100</v>
      </c>
      <c r="S30" s="13">
        <f t="shared" si="37"/>
        <v>95</v>
      </c>
      <c r="T30" s="12">
        <f t="shared" si="38"/>
        <v>98</v>
      </c>
      <c r="U30">
        <f>SUM('бланки '!CP32:CT32)</f>
        <v>5</v>
      </c>
      <c r="X30">
        <f>анкеты!H28</f>
        <v>461</v>
      </c>
      <c r="Y30">
        <f t="shared" si="39"/>
        <v>496</v>
      </c>
      <c r="Z30" s="13">
        <f t="shared" si="40"/>
        <v>100</v>
      </c>
      <c r="AA30" s="13">
        <f t="shared" si="41"/>
        <v>96</v>
      </c>
      <c r="AB30" s="13">
        <f t="shared" si="42"/>
        <v>93</v>
      </c>
      <c r="AC30" s="14">
        <f t="shared" si="43"/>
        <v>96.5</v>
      </c>
      <c r="AD30">
        <f>IF('бланки '!I32=1,('бланки '!CV32+'бланки '!CX32)*3,SUM('бланки '!CU32:CY32))</f>
        <v>4</v>
      </c>
      <c r="AE30">
        <f>IF('бланки '!H32=0,SUM('бланки '!DC32:DE32)*2-1,SUM('бланки '!CZ32:DE32))</f>
        <v>4</v>
      </c>
      <c r="AF30">
        <f>анкеты!J28</f>
        <v>134</v>
      </c>
      <c r="AG30">
        <f>анкеты!I28</f>
        <v>142</v>
      </c>
      <c r="AH30" s="13">
        <f t="shared" si="44"/>
        <v>80</v>
      </c>
      <c r="AI30" s="13">
        <f t="shared" si="45"/>
        <v>80</v>
      </c>
      <c r="AJ30" s="2">
        <f t="shared" si="46"/>
        <v>94</v>
      </c>
      <c r="AK30" s="14">
        <f t="shared" si="47"/>
        <v>84.2</v>
      </c>
      <c r="AL30">
        <f>анкеты!K28</f>
        <v>476</v>
      </c>
      <c r="AM30">
        <f t="shared" si="48"/>
        <v>496</v>
      </c>
      <c r="AN30">
        <f>анкеты!L28</f>
        <v>477</v>
      </c>
      <c r="AO30">
        <f t="shared" si="49"/>
        <v>496</v>
      </c>
      <c r="AP30">
        <f>анкеты!N28</f>
        <v>324</v>
      </c>
      <c r="AQ30">
        <f>анкеты!M28</f>
        <v>328</v>
      </c>
      <c r="AR30" s="13">
        <f t="shared" si="50"/>
        <v>96</v>
      </c>
      <c r="AS30" s="13">
        <f t="shared" si="51"/>
        <v>96</v>
      </c>
      <c r="AT30" s="13">
        <f t="shared" si="52"/>
        <v>99</v>
      </c>
      <c r="AU30" s="12">
        <f t="shared" si="53"/>
        <v>96.6</v>
      </c>
      <c r="AV30">
        <f>анкеты!O28</f>
        <v>466</v>
      </c>
      <c r="AW30">
        <f t="shared" si="54"/>
        <v>496</v>
      </c>
      <c r="AX30">
        <f>анкеты!P28</f>
        <v>456</v>
      </c>
      <c r="AY30">
        <f t="shared" si="55"/>
        <v>496</v>
      </c>
      <c r="AZ30">
        <f>анкеты!Q28</f>
        <v>473</v>
      </c>
      <c r="BA30">
        <f t="shared" si="56"/>
        <v>496</v>
      </c>
      <c r="BB30" s="13">
        <f t="shared" si="57"/>
        <v>94</v>
      </c>
      <c r="BC30" s="13">
        <f t="shared" si="58"/>
        <v>92</v>
      </c>
      <c r="BD30" s="13">
        <f t="shared" si="59"/>
        <v>95</v>
      </c>
      <c r="BE30" s="12">
        <f t="shared" si="60"/>
        <v>94.1</v>
      </c>
      <c r="BF30">
        <f t="shared" si="61"/>
        <v>93.88</v>
      </c>
    </row>
    <row r="31" spans="1:58" x14ac:dyDescent="0.25">
      <c r="A31">
        <f>'бланки '!D33</f>
        <v>28</v>
      </c>
      <c r="B31" t="str">
        <f>'бланки '!C33</f>
        <v>ГБОУ «СОШ №2 г. Карабулак»</v>
      </c>
      <c r="C31">
        <f>анкеты!C29</f>
        <v>357</v>
      </c>
      <c r="D31">
        <f>SUMIF('бланки '!K33:Y33,"&lt;2")</f>
        <v>14</v>
      </c>
      <c r="E31">
        <f>COUNTIF('бланки '!K33:Y33,"&lt;2")</f>
        <v>14</v>
      </c>
      <c r="F31">
        <f>SUMIF('бланки '!Z33:CK33,"&lt;2")</f>
        <v>59</v>
      </c>
      <c r="G31">
        <f>COUNTIF('бланки '!Z33:CK33,"&lt;2")</f>
        <v>59</v>
      </c>
      <c r="H31">
        <f>SUM('бланки '!CL33:CO33)</f>
        <v>4</v>
      </c>
      <c r="I31">
        <f>анкеты!E29</f>
        <v>353</v>
      </c>
      <c r="J31">
        <f>анкеты!D29</f>
        <v>355</v>
      </c>
      <c r="K31">
        <f>анкеты!G29</f>
        <v>348</v>
      </c>
      <c r="L31">
        <f>анкеты!F29</f>
        <v>349</v>
      </c>
      <c r="M31">
        <f t="shared" si="31"/>
        <v>100</v>
      </c>
      <c r="N31">
        <f t="shared" si="32"/>
        <v>100</v>
      </c>
      <c r="O31">
        <f t="shared" si="33"/>
        <v>99.436619718309856</v>
      </c>
      <c r="P31">
        <f t="shared" si="34"/>
        <v>99.713467048710598</v>
      </c>
      <c r="Q31" s="13">
        <f t="shared" si="35"/>
        <v>100</v>
      </c>
      <c r="R31" s="13">
        <f t="shared" si="36"/>
        <v>100</v>
      </c>
      <c r="S31" s="13">
        <f t="shared" si="37"/>
        <v>99</v>
      </c>
      <c r="T31" s="12">
        <f t="shared" si="38"/>
        <v>99.6</v>
      </c>
      <c r="U31">
        <f>SUM('бланки '!CP33:CT33)</f>
        <v>5</v>
      </c>
      <c r="X31">
        <f>анкеты!H29</f>
        <v>357</v>
      </c>
      <c r="Y31">
        <f t="shared" si="39"/>
        <v>357</v>
      </c>
      <c r="Z31" s="13">
        <f t="shared" si="40"/>
        <v>100</v>
      </c>
      <c r="AA31" s="13">
        <f t="shared" si="41"/>
        <v>100</v>
      </c>
      <c r="AB31" s="13">
        <f t="shared" si="42"/>
        <v>100</v>
      </c>
      <c r="AC31" s="14">
        <f t="shared" si="43"/>
        <v>100</v>
      </c>
      <c r="AD31">
        <f>IF('бланки '!I33=1,('бланки '!CV33+'бланки '!CX33)*3,SUM('бланки '!CU33:CY33))</f>
        <v>0</v>
      </c>
      <c r="AE31">
        <f>IF('бланки '!H33=0,SUM('бланки '!DC33:DE33)*2-1,SUM('бланки '!CZ33:DE33))</f>
        <v>5</v>
      </c>
      <c r="AF31">
        <f>анкеты!J29</f>
        <v>271</v>
      </c>
      <c r="AG31">
        <f>анкеты!I29</f>
        <v>274</v>
      </c>
      <c r="AH31" s="13">
        <f t="shared" si="44"/>
        <v>0</v>
      </c>
      <c r="AI31" s="13">
        <f t="shared" si="45"/>
        <v>100</v>
      </c>
      <c r="AJ31" s="2">
        <f t="shared" si="46"/>
        <v>99</v>
      </c>
      <c r="AK31" s="14">
        <f t="shared" si="47"/>
        <v>69.7</v>
      </c>
      <c r="AL31">
        <f>анкеты!K29</f>
        <v>355</v>
      </c>
      <c r="AM31">
        <f t="shared" si="48"/>
        <v>357</v>
      </c>
      <c r="AN31">
        <f>анкеты!L29</f>
        <v>357</v>
      </c>
      <c r="AO31">
        <f t="shared" si="49"/>
        <v>357</v>
      </c>
      <c r="AP31">
        <f>анкеты!N29</f>
        <v>356</v>
      </c>
      <c r="AQ31">
        <f>анкеты!M29</f>
        <v>356</v>
      </c>
      <c r="AR31" s="13">
        <f t="shared" si="50"/>
        <v>99</v>
      </c>
      <c r="AS31" s="13">
        <f t="shared" si="51"/>
        <v>100</v>
      </c>
      <c r="AT31" s="13">
        <f t="shared" si="52"/>
        <v>100</v>
      </c>
      <c r="AU31" s="12">
        <f t="shared" si="53"/>
        <v>99.6</v>
      </c>
      <c r="AV31">
        <f>анкеты!O29</f>
        <v>357</v>
      </c>
      <c r="AW31">
        <f t="shared" si="54"/>
        <v>357</v>
      </c>
      <c r="AX31">
        <f>анкеты!P29</f>
        <v>356</v>
      </c>
      <c r="AY31">
        <f t="shared" si="55"/>
        <v>357</v>
      </c>
      <c r="AZ31">
        <f>анкеты!Q29</f>
        <v>356</v>
      </c>
      <c r="BA31">
        <f t="shared" si="56"/>
        <v>357</v>
      </c>
      <c r="BB31" s="13">
        <f t="shared" si="57"/>
        <v>100</v>
      </c>
      <c r="BC31" s="13">
        <f t="shared" si="58"/>
        <v>100</v>
      </c>
      <c r="BD31" s="13">
        <f t="shared" si="59"/>
        <v>100</v>
      </c>
      <c r="BE31" s="12">
        <f t="shared" si="60"/>
        <v>100</v>
      </c>
      <c r="BF31">
        <f t="shared" si="61"/>
        <v>93.78</v>
      </c>
    </row>
    <row r="32" spans="1:58" x14ac:dyDescent="0.25">
      <c r="A32">
        <f>'бланки '!D34</f>
        <v>29</v>
      </c>
      <c r="B32" t="str">
        <f>'бланки '!C34</f>
        <v>ГБОУ «СОШ №4 г. Карабулак» ИМЕНИ АХМЕТА ХАМИЕВИЧА БОКОВА»</v>
      </c>
      <c r="C32">
        <f>анкеты!C30</f>
        <v>406</v>
      </c>
      <c r="D32">
        <f>SUMIF('бланки '!K34:Y34,"&lt;2")</f>
        <v>14</v>
      </c>
      <c r="E32">
        <f>COUNTIF('бланки '!K34:Y34,"&lt;2")</f>
        <v>14</v>
      </c>
      <c r="F32">
        <f>SUMIF('бланки '!Z34:CK34,"&lt;2")</f>
        <v>59</v>
      </c>
      <c r="G32">
        <f>COUNTIF('бланки '!Z34:CK34,"&lt;2")</f>
        <v>59</v>
      </c>
      <c r="H32">
        <f>SUM('бланки '!CL34:CO34)</f>
        <v>4</v>
      </c>
      <c r="I32">
        <f>анкеты!E30</f>
        <v>394</v>
      </c>
      <c r="J32">
        <f>анкеты!D30</f>
        <v>397</v>
      </c>
      <c r="K32">
        <f>анкеты!G30</f>
        <v>393</v>
      </c>
      <c r="L32">
        <f>анкеты!F30</f>
        <v>395</v>
      </c>
      <c r="M32">
        <f t="shared" si="31"/>
        <v>100</v>
      </c>
      <c r="N32">
        <f t="shared" si="32"/>
        <v>100</v>
      </c>
      <c r="O32">
        <f t="shared" si="33"/>
        <v>99.244332493702771</v>
      </c>
      <c r="P32">
        <f t="shared" si="34"/>
        <v>99.493670886075947</v>
      </c>
      <c r="Q32" s="13">
        <f t="shared" si="35"/>
        <v>100</v>
      </c>
      <c r="R32" s="13">
        <f t="shared" si="36"/>
        <v>100</v>
      </c>
      <c r="S32" s="13">
        <f t="shared" si="37"/>
        <v>99</v>
      </c>
      <c r="T32" s="12">
        <f t="shared" si="38"/>
        <v>99.6</v>
      </c>
      <c r="U32">
        <f>SUM('бланки '!CP34:CT34)</f>
        <v>5</v>
      </c>
      <c r="X32">
        <f>анкеты!H30</f>
        <v>404</v>
      </c>
      <c r="Y32">
        <f t="shared" si="39"/>
        <v>406</v>
      </c>
      <c r="Z32" s="13">
        <f t="shared" si="40"/>
        <v>100</v>
      </c>
      <c r="AA32" s="13">
        <f t="shared" si="41"/>
        <v>99</v>
      </c>
      <c r="AB32" s="13">
        <f t="shared" si="42"/>
        <v>99</v>
      </c>
      <c r="AC32" s="14">
        <f t="shared" si="43"/>
        <v>99.5</v>
      </c>
      <c r="AD32">
        <f>IF('бланки '!I34=1,('бланки '!CV34+'бланки '!CX34)*3,SUM('бланки '!CU34:CY34))</f>
        <v>4</v>
      </c>
      <c r="AE32">
        <f>IF('бланки '!H34=0,SUM('бланки '!DC34:DE34)*2-1,SUM('бланки '!CZ34:DE34))</f>
        <v>6</v>
      </c>
      <c r="AF32">
        <f>анкеты!J30</f>
        <v>266</v>
      </c>
      <c r="AG32">
        <f>анкеты!I30</f>
        <v>267</v>
      </c>
      <c r="AH32" s="13">
        <f t="shared" si="44"/>
        <v>80</v>
      </c>
      <c r="AI32" s="13">
        <f t="shared" si="45"/>
        <v>100</v>
      </c>
      <c r="AJ32" s="2">
        <f t="shared" si="46"/>
        <v>100</v>
      </c>
      <c r="AK32" s="14">
        <f t="shared" si="47"/>
        <v>94</v>
      </c>
      <c r="AL32">
        <f>анкеты!K30</f>
        <v>405</v>
      </c>
      <c r="AM32">
        <f t="shared" si="48"/>
        <v>406</v>
      </c>
      <c r="AN32">
        <f>анкеты!L30</f>
        <v>405</v>
      </c>
      <c r="AO32">
        <f t="shared" si="49"/>
        <v>406</v>
      </c>
      <c r="AP32">
        <f>анкеты!N30</f>
        <v>389</v>
      </c>
      <c r="AQ32">
        <f>анкеты!M30</f>
        <v>391</v>
      </c>
      <c r="AR32" s="13">
        <f t="shared" si="50"/>
        <v>100</v>
      </c>
      <c r="AS32" s="13">
        <f t="shared" si="51"/>
        <v>100</v>
      </c>
      <c r="AT32" s="13">
        <f t="shared" si="52"/>
        <v>99</v>
      </c>
      <c r="AU32" s="12">
        <f t="shared" si="53"/>
        <v>99.8</v>
      </c>
      <c r="AV32">
        <f>анкеты!O30</f>
        <v>403</v>
      </c>
      <c r="AW32">
        <f t="shared" si="54"/>
        <v>406</v>
      </c>
      <c r="AX32">
        <f>анкеты!P30</f>
        <v>404</v>
      </c>
      <c r="AY32">
        <f t="shared" si="55"/>
        <v>406</v>
      </c>
      <c r="AZ32">
        <f>анкеты!Q30</f>
        <v>403</v>
      </c>
      <c r="BA32">
        <f t="shared" si="56"/>
        <v>406</v>
      </c>
      <c r="BB32" s="13">
        <f t="shared" si="57"/>
        <v>99</v>
      </c>
      <c r="BC32" s="13">
        <f t="shared" si="58"/>
        <v>99</v>
      </c>
      <c r="BD32" s="13">
        <f t="shared" si="59"/>
        <v>99</v>
      </c>
      <c r="BE32" s="12">
        <f t="shared" si="60"/>
        <v>99</v>
      </c>
      <c r="BF32">
        <f t="shared" si="61"/>
        <v>98.38000000000001</v>
      </c>
    </row>
    <row r="33" spans="1:58" x14ac:dyDescent="0.25">
      <c r="A33">
        <f>'бланки '!D35</f>
        <v>30</v>
      </c>
      <c r="B33" t="str">
        <f>'бланки '!C35</f>
        <v>ГБОУ «СОШ №6 г. Карабулак»</v>
      </c>
      <c r="C33">
        <f>анкеты!C31</f>
        <v>147</v>
      </c>
      <c r="D33">
        <f>SUMIF('бланки '!K35:Y35,"&lt;2")</f>
        <v>14</v>
      </c>
      <c r="E33">
        <f>COUNTIF('бланки '!K35:Y35,"&lt;2")</f>
        <v>14</v>
      </c>
      <c r="F33">
        <f>SUMIF('бланки '!Z35:CK35,"&lt;2")</f>
        <v>59</v>
      </c>
      <c r="G33">
        <f>COUNTIF('бланки '!Z35:CK35,"&lt;2")</f>
        <v>59</v>
      </c>
      <c r="H33">
        <f>SUM('бланки '!CL35:CO35)</f>
        <v>4</v>
      </c>
      <c r="I33">
        <f>анкеты!E31</f>
        <v>105</v>
      </c>
      <c r="J33">
        <f>анкеты!D31</f>
        <v>107</v>
      </c>
      <c r="K33">
        <f>анкеты!G31</f>
        <v>92</v>
      </c>
      <c r="L33">
        <f>анкеты!F31</f>
        <v>95</v>
      </c>
      <c r="M33">
        <f t="shared" si="31"/>
        <v>100</v>
      </c>
      <c r="N33">
        <f t="shared" si="32"/>
        <v>100</v>
      </c>
      <c r="O33">
        <f t="shared" si="33"/>
        <v>98.130841121495322</v>
      </c>
      <c r="P33">
        <f t="shared" si="34"/>
        <v>96.84210526315789</v>
      </c>
      <c r="Q33" s="13">
        <f t="shared" si="35"/>
        <v>100</v>
      </c>
      <c r="R33" s="13">
        <f t="shared" si="36"/>
        <v>100</v>
      </c>
      <c r="S33" s="13">
        <f t="shared" si="37"/>
        <v>97</v>
      </c>
      <c r="T33" s="12">
        <f t="shared" si="38"/>
        <v>98.8</v>
      </c>
      <c r="U33">
        <f>SUM('бланки '!CP35:CT35)</f>
        <v>5</v>
      </c>
      <c r="X33">
        <f>анкеты!H31</f>
        <v>141</v>
      </c>
      <c r="Y33">
        <f t="shared" si="39"/>
        <v>147</v>
      </c>
      <c r="Z33" s="13">
        <f t="shared" si="40"/>
        <v>100</v>
      </c>
      <c r="AA33" s="13">
        <f t="shared" si="41"/>
        <v>98</v>
      </c>
      <c r="AB33" s="13">
        <f t="shared" si="42"/>
        <v>96</v>
      </c>
      <c r="AC33" s="14">
        <f t="shared" si="43"/>
        <v>98</v>
      </c>
      <c r="AD33">
        <f>IF('бланки '!I35=1,('бланки '!CV35+'бланки '!CX35)*3,SUM('бланки '!CU35:CY35))</f>
        <v>4</v>
      </c>
      <c r="AE33">
        <f>IF('бланки '!H35=0,SUM('бланки '!DC35:DE35)*2-1,SUM('бланки '!CZ35:DE35))</f>
        <v>5</v>
      </c>
      <c r="AF33">
        <f>анкеты!J31</f>
        <v>30</v>
      </c>
      <c r="AG33">
        <f>анкеты!I31</f>
        <v>31</v>
      </c>
      <c r="AH33" s="13">
        <f t="shared" si="44"/>
        <v>80</v>
      </c>
      <c r="AI33" s="13">
        <f t="shared" si="45"/>
        <v>100</v>
      </c>
      <c r="AJ33" s="2">
        <f t="shared" si="46"/>
        <v>97</v>
      </c>
      <c r="AK33" s="14">
        <f t="shared" si="47"/>
        <v>93.1</v>
      </c>
      <c r="AL33">
        <f>анкеты!K31</f>
        <v>144</v>
      </c>
      <c r="AM33">
        <f t="shared" si="48"/>
        <v>147</v>
      </c>
      <c r="AN33">
        <f>анкеты!L31</f>
        <v>145</v>
      </c>
      <c r="AO33">
        <f t="shared" si="49"/>
        <v>147</v>
      </c>
      <c r="AP33">
        <f>анкеты!N31</f>
        <v>87</v>
      </c>
      <c r="AQ33">
        <f>анкеты!M31</f>
        <v>89</v>
      </c>
      <c r="AR33" s="13">
        <f t="shared" si="50"/>
        <v>98</v>
      </c>
      <c r="AS33" s="13">
        <f t="shared" si="51"/>
        <v>99</v>
      </c>
      <c r="AT33" s="13">
        <f t="shared" si="52"/>
        <v>98</v>
      </c>
      <c r="AU33" s="12">
        <f t="shared" si="53"/>
        <v>98.4</v>
      </c>
      <c r="AV33">
        <f>анкеты!O31</f>
        <v>143</v>
      </c>
      <c r="AW33">
        <f t="shared" si="54"/>
        <v>147</v>
      </c>
      <c r="AX33">
        <f>анкеты!P31</f>
        <v>141</v>
      </c>
      <c r="AY33">
        <f t="shared" si="55"/>
        <v>147</v>
      </c>
      <c r="AZ33">
        <f>анкеты!Q31</f>
        <v>143</v>
      </c>
      <c r="BA33">
        <f t="shared" si="56"/>
        <v>147</v>
      </c>
      <c r="BB33" s="13">
        <f t="shared" si="57"/>
        <v>97</v>
      </c>
      <c r="BC33" s="13">
        <f t="shared" si="58"/>
        <v>96</v>
      </c>
      <c r="BD33" s="13">
        <f t="shared" si="59"/>
        <v>97</v>
      </c>
      <c r="BE33" s="12">
        <f t="shared" si="60"/>
        <v>96.8</v>
      </c>
      <c r="BF33">
        <f t="shared" si="61"/>
        <v>97.02</v>
      </c>
    </row>
    <row r="34" spans="1:58" x14ac:dyDescent="0.25">
      <c r="A34">
        <f>'бланки '!D36</f>
        <v>31</v>
      </c>
      <c r="B34" t="str">
        <f>'бланки '!C36</f>
        <v>ГБОУ «СОШ№7 г. Карабулак»</v>
      </c>
      <c r="C34">
        <f>анкеты!C32</f>
        <v>160</v>
      </c>
      <c r="D34">
        <f>SUMIF('бланки '!K36:Y36,"&lt;2")</f>
        <v>14</v>
      </c>
      <c r="E34">
        <f>COUNTIF('бланки '!K36:Y36,"&lt;2")</f>
        <v>14</v>
      </c>
      <c r="F34">
        <f>SUMIF('бланки '!Z36:CK36,"&lt;2")</f>
        <v>59</v>
      </c>
      <c r="G34">
        <f>COUNTIF('бланки '!Z36:CK36,"&lt;2")</f>
        <v>59</v>
      </c>
      <c r="H34">
        <f>SUM('бланки '!CL36:CO36)</f>
        <v>4</v>
      </c>
      <c r="I34">
        <f>анкеты!E32</f>
        <v>129</v>
      </c>
      <c r="J34">
        <f>анкеты!D32</f>
        <v>132</v>
      </c>
      <c r="K34">
        <f>анкеты!G32</f>
        <v>122</v>
      </c>
      <c r="L34">
        <f>анкеты!F32</f>
        <v>129</v>
      </c>
      <c r="M34">
        <f t="shared" si="31"/>
        <v>100</v>
      </c>
      <c r="N34">
        <f t="shared" si="32"/>
        <v>100</v>
      </c>
      <c r="O34">
        <f t="shared" si="33"/>
        <v>97.727272727272734</v>
      </c>
      <c r="P34">
        <f t="shared" si="34"/>
        <v>94.573643410852711</v>
      </c>
      <c r="Q34" s="13">
        <f t="shared" si="35"/>
        <v>100</v>
      </c>
      <c r="R34" s="13">
        <f t="shared" si="36"/>
        <v>100</v>
      </c>
      <c r="S34" s="13">
        <f t="shared" si="37"/>
        <v>96</v>
      </c>
      <c r="T34" s="12">
        <f t="shared" si="38"/>
        <v>98.4</v>
      </c>
      <c r="U34">
        <f>SUM('бланки '!CP36:CT36)</f>
        <v>5</v>
      </c>
      <c r="X34">
        <f>анкеты!H32</f>
        <v>147</v>
      </c>
      <c r="Y34">
        <f t="shared" si="39"/>
        <v>160</v>
      </c>
      <c r="Z34" s="13">
        <f t="shared" si="40"/>
        <v>100</v>
      </c>
      <c r="AA34" s="13">
        <f t="shared" si="41"/>
        <v>96</v>
      </c>
      <c r="AB34" s="13">
        <f t="shared" si="42"/>
        <v>92</v>
      </c>
      <c r="AC34" s="14">
        <f t="shared" si="43"/>
        <v>96</v>
      </c>
      <c r="AD34">
        <f>IF('бланки '!I36=1,('бланки '!CV36+'бланки '!CX36)*3,SUM('бланки '!CU36:CY36))</f>
        <v>5</v>
      </c>
      <c r="AE34">
        <f>IF('бланки '!H36=0,SUM('бланки '!DC36:DE36)*2-1,SUM('бланки '!CZ36:DE36))</f>
        <v>5</v>
      </c>
      <c r="AF34">
        <f>анкеты!J32</f>
        <v>66</v>
      </c>
      <c r="AG34">
        <f>анкеты!I32</f>
        <v>67</v>
      </c>
      <c r="AH34" s="13">
        <f t="shared" si="44"/>
        <v>100</v>
      </c>
      <c r="AI34" s="13">
        <f t="shared" si="45"/>
        <v>100</v>
      </c>
      <c r="AJ34" s="2">
        <f t="shared" si="46"/>
        <v>98</v>
      </c>
      <c r="AK34" s="14">
        <f t="shared" si="47"/>
        <v>99.4</v>
      </c>
      <c r="AL34">
        <f>анкеты!K32</f>
        <v>151</v>
      </c>
      <c r="AM34">
        <f t="shared" si="48"/>
        <v>160</v>
      </c>
      <c r="AN34">
        <f>анкеты!L32</f>
        <v>150</v>
      </c>
      <c r="AO34">
        <f t="shared" si="49"/>
        <v>160</v>
      </c>
      <c r="AP34">
        <f>анкеты!N32</f>
        <v>127</v>
      </c>
      <c r="AQ34">
        <f>анкеты!M32</f>
        <v>132</v>
      </c>
      <c r="AR34" s="13">
        <f t="shared" si="50"/>
        <v>94</v>
      </c>
      <c r="AS34" s="13">
        <f t="shared" si="51"/>
        <v>94</v>
      </c>
      <c r="AT34" s="13">
        <f t="shared" si="52"/>
        <v>96</v>
      </c>
      <c r="AU34" s="12">
        <f t="shared" si="53"/>
        <v>94.4</v>
      </c>
      <c r="AV34">
        <f>анкеты!O32</f>
        <v>149</v>
      </c>
      <c r="AW34">
        <f t="shared" si="54"/>
        <v>160</v>
      </c>
      <c r="AX34">
        <f>анкеты!P32</f>
        <v>145</v>
      </c>
      <c r="AY34">
        <f t="shared" si="55"/>
        <v>160</v>
      </c>
      <c r="AZ34">
        <f>анкеты!Q32</f>
        <v>152</v>
      </c>
      <c r="BA34">
        <f t="shared" si="56"/>
        <v>160</v>
      </c>
      <c r="BB34" s="13">
        <f t="shared" si="57"/>
        <v>93</v>
      </c>
      <c r="BC34" s="13">
        <f t="shared" si="58"/>
        <v>91</v>
      </c>
      <c r="BD34" s="13">
        <f t="shared" si="59"/>
        <v>95</v>
      </c>
      <c r="BE34" s="12">
        <f t="shared" si="60"/>
        <v>93.6</v>
      </c>
      <c r="BF34">
        <f t="shared" si="61"/>
        <v>96.360000000000014</v>
      </c>
    </row>
    <row r="35" spans="1:58" x14ac:dyDescent="0.25">
      <c r="A35">
        <f>'бланки '!D37</f>
        <v>32</v>
      </c>
      <c r="B35" t="str">
        <f>'бланки '!C37</f>
        <v>ГБДОУ «ДЕТСКИЙ САД Г.СУНЖА «СКАЗОЧНЫЙ»</v>
      </c>
      <c r="C35">
        <f>анкеты!C33</f>
        <v>46</v>
      </c>
      <c r="D35">
        <f>SUMIF('бланки '!K37:Y37,"&lt;2")</f>
        <v>10</v>
      </c>
      <c r="E35">
        <f>COUNTIF('бланки '!K37:Y37,"&lt;2")</f>
        <v>10</v>
      </c>
      <c r="F35">
        <f>SUMIF('бланки '!Z37:CK37,"&lt;2")</f>
        <v>48</v>
      </c>
      <c r="G35">
        <f>COUNTIF('бланки '!Z37:CK37,"&lt;2")</f>
        <v>48</v>
      </c>
      <c r="H35">
        <f>SUM('бланки '!CL37:CO37)</f>
        <v>4</v>
      </c>
      <c r="I35">
        <f>анкеты!E33</f>
        <v>32</v>
      </c>
      <c r="J35">
        <f>анкеты!D33</f>
        <v>32</v>
      </c>
      <c r="K35">
        <f>анкеты!G33</f>
        <v>23</v>
      </c>
      <c r="L35">
        <f>анкеты!F33</f>
        <v>25</v>
      </c>
      <c r="M35">
        <f t="shared" si="31"/>
        <v>100</v>
      </c>
      <c r="N35">
        <f t="shared" si="32"/>
        <v>100</v>
      </c>
      <c r="O35">
        <f t="shared" si="33"/>
        <v>100</v>
      </c>
      <c r="P35">
        <f t="shared" si="34"/>
        <v>92</v>
      </c>
      <c r="Q35" s="13">
        <f t="shared" si="35"/>
        <v>100</v>
      </c>
      <c r="R35" s="13">
        <f t="shared" si="36"/>
        <v>100</v>
      </c>
      <c r="S35" s="13">
        <f t="shared" si="37"/>
        <v>96</v>
      </c>
      <c r="T35" s="12">
        <f t="shared" si="38"/>
        <v>98.4</v>
      </c>
      <c r="U35">
        <f>SUM('бланки '!CP37:CT37)</f>
        <v>5</v>
      </c>
      <c r="X35">
        <f>анкеты!H33</f>
        <v>43</v>
      </c>
      <c r="Y35">
        <f t="shared" si="39"/>
        <v>46</v>
      </c>
      <c r="Z35" s="13">
        <f t="shared" si="40"/>
        <v>100</v>
      </c>
      <c r="AA35" s="13">
        <f t="shared" si="41"/>
        <v>96</v>
      </c>
      <c r="AB35" s="13">
        <f t="shared" si="42"/>
        <v>93</v>
      </c>
      <c r="AC35" s="14">
        <f t="shared" si="43"/>
        <v>96.5</v>
      </c>
      <c r="AD35">
        <f>IF('бланки '!I37=1,('бланки '!CV37+'бланки '!CX37)*3,SUM('бланки '!CU37:CY37))</f>
        <v>3</v>
      </c>
      <c r="AE35">
        <f>IF('бланки '!H37=0,SUM('бланки '!DC37:DE37)*2-1,SUM('бланки '!CZ37:DE37))</f>
        <v>5</v>
      </c>
      <c r="AF35">
        <f>анкеты!J33</f>
        <v>3</v>
      </c>
      <c r="AG35">
        <f>анкеты!I33</f>
        <v>3</v>
      </c>
      <c r="AH35" s="13">
        <f t="shared" si="44"/>
        <v>60</v>
      </c>
      <c r="AI35" s="13">
        <f t="shared" si="45"/>
        <v>100</v>
      </c>
      <c r="AJ35" s="2">
        <f t="shared" si="46"/>
        <v>100</v>
      </c>
      <c r="AK35" s="14">
        <f t="shared" si="47"/>
        <v>88</v>
      </c>
      <c r="AL35">
        <f>анкеты!K33</f>
        <v>45</v>
      </c>
      <c r="AM35">
        <f t="shared" si="48"/>
        <v>46</v>
      </c>
      <c r="AN35">
        <f>анкеты!L33</f>
        <v>45</v>
      </c>
      <c r="AO35">
        <f t="shared" si="49"/>
        <v>46</v>
      </c>
      <c r="AP35">
        <f>анкеты!N33</f>
        <v>28</v>
      </c>
      <c r="AQ35">
        <f>анкеты!M33</f>
        <v>28</v>
      </c>
      <c r="AR35" s="13">
        <f t="shared" si="50"/>
        <v>98</v>
      </c>
      <c r="AS35" s="13">
        <f t="shared" si="51"/>
        <v>98</v>
      </c>
      <c r="AT35" s="13">
        <f t="shared" si="52"/>
        <v>100</v>
      </c>
      <c r="AU35" s="12">
        <f t="shared" si="53"/>
        <v>98.4</v>
      </c>
      <c r="AV35">
        <f>анкеты!O33</f>
        <v>44</v>
      </c>
      <c r="AW35">
        <f t="shared" si="54"/>
        <v>46</v>
      </c>
      <c r="AX35">
        <f>анкеты!P33</f>
        <v>45</v>
      </c>
      <c r="AY35">
        <f t="shared" si="55"/>
        <v>46</v>
      </c>
      <c r="AZ35">
        <f>анкеты!Q33</f>
        <v>46</v>
      </c>
      <c r="BA35">
        <f t="shared" si="56"/>
        <v>46</v>
      </c>
      <c r="BB35" s="13">
        <f t="shared" si="57"/>
        <v>96</v>
      </c>
      <c r="BC35" s="13">
        <f t="shared" si="58"/>
        <v>98</v>
      </c>
      <c r="BD35" s="13">
        <f t="shared" si="59"/>
        <v>100</v>
      </c>
      <c r="BE35" s="12">
        <f t="shared" si="60"/>
        <v>98.4</v>
      </c>
      <c r="BF35">
        <f t="shared" si="61"/>
        <v>95.939999999999984</v>
      </c>
    </row>
    <row r="36" spans="1:58" x14ac:dyDescent="0.25">
      <c r="A36">
        <f>'бланки '!D38</f>
        <v>33</v>
      </c>
      <c r="B36" t="str">
        <f>'бланки '!C38</f>
        <v>ГБДОУ «ДЕТСКИЙ САД - ЯСЛИ С. П. АЛХАСТЫ «СОЛНЫШКО»</v>
      </c>
      <c r="C36">
        <f>анкеты!C34</f>
        <v>38</v>
      </c>
      <c r="D36">
        <f>SUMIF('бланки '!K38:Y38,"&lt;2")</f>
        <v>10</v>
      </c>
      <c r="E36">
        <f>COUNTIF('бланки '!K38:Y38,"&lt;2")</f>
        <v>10</v>
      </c>
      <c r="F36">
        <f>SUMIF('бланки '!Z38:CK38,"&lt;2")</f>
        <v>48</v>
      </c>
      <c r="G36">
        <f>COUNTIF('бланки '!Z38:CK38,"&lt;2")</f>
        <v>48</v>
      </c>
      <c r="H36">
        <f>SUM('бланки '!CL38:CO38)</f>
        <v>4</v>
      </c>
      <c r="I36">
        <f>анкеты!E34</f>
        <v>36</v>
      </c>
      <c r="J36">
        <f>анкеты!D34</f>
        <v>36</v>
      </c>
      <c r="K36">
        <f>анкеты!G34</f>
        <v>27</v>
      </c>
      <c r="L36">
        <f>анкеты!F34</f>
        <v>27</v>
      </c>
      <c r="M36">
        <f t="shared" si="31"/>
        <v>100</v>
      </c>
      <c r="N36">
        <f t="shared" si="32"/>
        <v>100</v>
      </c>
      <c r="O36">
        <f t="shared" si="33"/>
        <v>100</v>
      </c>
      <c r="P36">
        <f t="shared" si="34"/>
        <v>100</v>
      </c>
      <c r="Q36" s="13">
        <f t="shared" si="35"/>
        <v>100</v>
      </c>
      <c r="R36" s="13">
        <f t="shared" si="36"/>
        <v>100</v>
      </c>
      <c r="S36" s="13">
        <f t="shared" si="37"/>
        <v>100</v>
      </c>
      <c r="T36" s="12">
        <f t="shared" si="38"/>
        <v>100</v>
      </c>
      <c r="U36">
        <f>SUM('бланки '!CP38:CT38)</f>
        <v>5</v>
      </c>
      <c r="X36">
        <f>анкеты!H34</f>
        <v>38</v>
      </c>
      <c r="Y36">
        <f t="shared" si="39"/>
        <v>38</v>
      </c>
      <c r="Z36" s="13">
        <f t="shared" si="40"/>
        <v>100</v>
      </c>
      <c r="AA36" s="13">
        <f t="shared" si="41"/>
        <v>100</v>
      </c>
      <c r="AB36" s="13">
        <f t="shared" si="42"/>
        <v>100</v>
      </c>
      <c r="AC36" s="14">
        <f t="shared" si="43"/>
        <v>100</v>
      </c>
      <c r="AD36">
        <f>IF('бланки '!I38=1,('бланки '!CV38+'бланки '!CX38)*3,SUM('бланки '!CU38:CY38))</f>
        <v>1</v>
      </c>
      <c r="AE36">
        <f>IF('бланки '!H38=0,SUM('бланки '!DC38:DE38)*2-1,SUM('бланки '!CZ38:DE38))</f>
        <v>5</v>
      </c>
      <c r="AF36">
        <f>анкеты!J34</f>
        <v>1</v>
      </c>
      <c r="AG36">
        <f>анкеты!I34</f>
        <v>1</v>
      </c>
      <c r="AH36" s="13">
        <f t="shared" si="44"/>
        <v>20</v>
      </c>
      <c r="AI36" s="13">
        <f t="shared" si="45"/>
        <v>100</v>
      </c>
      <c r="AJ36" s="2">
        <f t="shared" si="46"/>
        <v>100</v>
      </c>
      <c r="AK36" s="14">
        <f t="shared" si="47"/>
        <v>76</v>
      </c>
      <c r="AL36">
        <f>анкеты!K34</f>
        <v>38</v>
      </c>
      <c r="AM36">
        <f t="shared" si="48"/>
        <v>38</v>
      </c>
      <c r="AN36">
        <f>анкеты!L34</f>
        <v>38</v>
      </c>
      <c r="AO36">
        <f t="shared" si="49"/>
        <v>38</v>
      </c>
      <c r="AP36">
        <f>анкеты!N34</f>
        <v>28</v>
      </c>
      <c r="AQ36">
        <f>анкеты!M34</f>
        <v>28</v>
      </c>
      <c r="AR36" s="13">
        <f t="shared" si="50"/>
        <v>100</v>
      </c>
      <c r="AS36" s="13">
        <f t="shared" si="51"/>
        <v>100</v>
      </c>
      <c r="AT36" s="13">
        <f t="shared" si="52"/>
        <v>100</v>
      </c>
      <c r="AU36" s="12">
        <f t="shared" si="53"/>
        <v>100</v>
      </c>
      <c r="AV36">
        <f>анкеты!O34</f>
        <v>38</v>
      </c>
      <c r="AW36">
        <f t="shared" si="54"/>
        <v>38</v>
      </c>
      <c r="AX36">
        <f>анкеты!P34</f>
        <v>38</v>
      </c>
      <c r="AY36">
        <f t="shared" si="55"/>
        <v>38</v>
      </c>
      <c r="AZ36">
        <f>анкеты!Q34</f>
        <v>38</v>
      </c>
      <c r="BA36">
        <f t="shared" si="56"/>
        <v>38</v>
      </c>
      <c r="BB36" s="13">
        <f t="shared" si="57"/>
        <v>100</v>
      </c>
      <c r="BC36" s="13">
        <f t="shared" si="58"/>
        <v>100</v>
      </c>
      <c r="BD36" s="13">
        <f t="shared" si="59"/>
        <v>100</v>
      </c>
      <c r="BE36" s="12">
        <f t="shared" si="60"/>
        <v>100</v>
      </c>
      <c r="BF36">
        <f t="shared" si="61"/>
        <v>95.2</v>
      </c>
    </row>
    <row r="37" spans="1:58" x14ac:dyDescent="0.25">
      <c r="A37">
        <f>'бланки '!D39</f>
        <v>34</v>
      </c>
      <c r="B37" t="str">
        <f>'бланки '!C39</f>
        <v>ГБДОУ «ДЕТСКИЙ САД-ЯСЛИ №2 С.П.ТРОИЦКОЕ «АЬРЗИ-К1ОРИГ»</v>
      </c>
      <c r="C37">
        <f>анкеты!C35</f>
        <v>80</v>
      </c>
      <c r="D37">
        <f>SUMIF('бланки '!K39:Y39,"&lt;2")</f>
        <v>10</v>
      </c>
      <c r="E37">
        <f>COUNTIF('бланки '!K39:Y39,"&lt;2")</f>
        <v>10</v>
      </c>
      <c r="F37">
        <f>SUMIF('бланки '!Z39:CK39,"&lt;2")</f>
        <v>48</v>
      </c>
      <c r="G37">
        <f>COUNTIF('бланки '!Z39:CK39,"&lt;2")</f>
        <v>48</v>
      </c>
      <c r="H37">
        <f>SUM('бланки '!CL39:CO39)</f>
        <v>4</v>
      </c>
      <c r="I37">
        <f>анкеты!E35</f>
        <v>60</v>
      </c>
      <c r="J37">
        <f>анкеты!D35</f>
        <v>61</v>
      </c>
      <c r="K37">
        <f>анкеты!G35</f>
        <v>45</v>
      </c>
      <c r="L37">
        <f>анкеты!F35</f>
        <v>46</v>
      </c>
      <c r="M37">
        <f t="shared" si="31"/>
        <v>100</v>
      </c>
      <c r="N37">
        <f t="shared" si="32"/>
        <v>100</v>
      </c>
      <c r="O37">
        <f t="shared" si="33"/>
        <v>98.360655737704917</v>
      </c>
      <c r="P37">
        <f t="shared" si="34"/>
        <v>97.826086956521735</v>
      </c>
      <c r="Q37" s="13">
        <f t="shared" si="35"/>
        <v>100</v>
      </c>
      <c r="R37" s="13">
        <f t="shared" si="36"/>
        <v>100</v>
      </c>
      <c r="S37" s="13">
        <f t="shared" si="37"/>
        <v>98</v>
      </c>
      <c r="T37" s="12">
        <f t="shared" si="38"/>
        <v>99.2</v>
      </c>
      <c r="U37">
        <f>SUM('бланки '!CP39:CT39)</f>
        <v>5</v>
      </c>
      <c r="X37">
        <f>анкеты!H35</f>
        <v>76</v>
      </c>
      <c r="Y37">
        <f t="shared" si="39"/>
        <v>80</v>
      </c>
      <c r="Z37" s="13">
        <f t="shared" si="40"/>
        <v>100</v>
      </c>
      <c r="AA37" s="13">
        <f t="shared" si="41"/>
        <v>97</v>
      </c>
      <c r="AB37" s="13">
        <f t="shared" si="42"/>
        <v>95</v>
      </c>
      <c r="AC37" s="14">
        <f t="shared" si="43"/>
        <v>97.5</v>
      </c>
      <c r="AD37">
        <f>IF('бланки '!I39=1,('бланки '!CV39+'бланки '!CX39)*3,SUM('бланки '!CU39:CY39))</f>
        <v>5</v>
      </c>
      <c r="AE37">
        <f>IF('бланки '!H39=0,SUM('бланки '!DC39:DE39)*2-1,SUM('бланки '!CZ39:DE39))</f>
        <v>5</v>
      </c>
      <c r="AF37">
        <f>анкеты!J35</f>
        <v>3</v>
      </c>
      <c r="AG37">
        <f>анкеты!I35</f>
        <v>3</v>
      </c>
      <c r="AH37" s="13">
        <f t="shared" si="44"/>
        <v>100</v>
      </c>
      <c r="AI37" s="13">
        <f t="shared" si="45"/>
        <v>100</v>
      </c>
      <c r="AJ37" s="2">
        <f t="shared" si="46"/>
        <v>100</v>
      </c>
      <c r="AK37" s="14">
        <f t="shared" si="47"/>
        <v>100</v>
      </c>
      <c r="AL37">
        <f>анкеты!K35</f>
        <v>76</v>
      </c>
      <c r="AM37">
        <f t="shared" si="48"/>
        <v>80</v>
      </c>
      <c r="AN37">
        <f>анкеты!L35</f>
        <v>77</v>
      </c>
      <c r="AO37">
        <f t="shared" si="49"/>
        <v>80</v>
      </c>
      <c r="AP37">
        <f>анкеты!N35</f>
        <v>47</v>
      </c>
      <c r="AQ37">
        <f>анкеты!M35</f>
        <v>47</v>
      </c>
      <c r="AR37" s="13">
        <f t="shared" si="50"/>
        <v>95</v>
      </c>
      <c r="AS37" s="13">
        <f t="shared" si="51"/>
        <v>96</v>
      </c>
      <c r="AT37" s="13">
        <f t="shared" si="52"/>
        <v>100</v>
      </c>
      <c r="AU37" s="12">
        <f t="shared" si="53"/>
        <v>96.4</v>
      </c>
      <c r="AV37">
        <f>анкеты!O35</f>
        <v>79</v>
      </c>
      <c r="AW37">
        <f t="shared" si="54"/>
        <v>80</v>
      </c>
      <c r="AX37">
        <f>анкеты!P35</f>
        <v>78</v>
      </c>
      <c r="AY37">
        <f t="shared" si="55"/>
        <v>80</v>
      </c>
      <c r="AZ37">
        <f>анкеты!Q35</f>
        <v>79</v>
      </c>
      <c r="BA37">
        <f t="shared" si="56"/>
        <v>80</v>
      </c>
      <c r="BB37" s="13">
        <f t="shared" si="57"/>
        <v>99</v>
      </c>
      <c r="BC37" s="13">
        <f t="shared" si="58"/>
        <v>97</v>
      </c>
      <c r="BD37" s="13">
        <f t="shared" si="59"/>
        <v>99</v>
      </c>
      <c r="BE37" s="12">
        <f t="shared" si="60"/>
        <v>98.6</v>
      </c>
      <c r="BF37">
        <f t="shared" si="61"/>
        <v>98.34</v>
      </c>
    </row>
    <row r="38" spans="1:58" x14ac:dyDescent="0.25">
      <c r="A38">
        <f>'бланки '!D40</f>
        <v>35</v>
      </c>
      <c r="B38" t="str">
        <f>'бланки '!C40</f>
        <v>ГБДОУ «ДЕТСКИЙ САД №1 С.П.ТРОИЦКОЕ «ДЮЙМОВОЧКА»</v>
      </c>
      <c r="C38">
        <f>анкеты!C36</f>
        <v>92</v>
      </c>
      <c r="D38">
        <f>SUMIF('бланки '!K40:Y40,"&lt;2")</f>
        <v>10</v>
      </c>
      <c r="E38">
        <f>COUNTIF('бланки '!K40:Y40,"&lt;2")</f>
        <v>10</v>
      </c>
      <c r="F38">
        <f>SUMIF('бланки '!Z40:CK40,"&lt;2")</f>
        <v>48</v>
      </c>
      <c r="G38">
        <f>COUNTIF('бланки '!Z40:CK40,"&lt;2")</f>
        <v>48</v>
      </c>
      <c r="H38">
        <f>SUM('бланки '!CL40:CO40)</f>
        <v>4</v>
      </c>
      <c r="I38">
        <f>анкеты!E36</f>
        <v>83</v>
      </c>
      <c r="J38">
        <f>анкеты!D36</f>
        <v>84</v>
      </c>
      <c r="K38">
        <f>анкеты!G36</f>
        <v>83</v>
      </c>
      <c r="L38">
        <f>анкеты!F36</f>
        <v>84</v>
      </c>
      <c r="M38">
        <f t="shared" si="31"/>
        <v>100</v>
      </c>
      <c r="N38">
        <f t="shared" si="32"/>
        <v>100</v>
      </c>
      <c r="O38">
        <f t="shared" si="33"/>
        <v>98.80952380952381</v>
      </c>
      <c r="P38">
        <f t="shared" si="34"/>
        <v>98.80952380952381</v>
      </c>
      <c r="Q38" s="13">
        <f t="shared" si="35"/>
        <v>100</v>
      </c>
      <c r="R38" s="13">
        <f t="shared" si="36"/>
        <v>100</v>
      </c>
      <c r="S38" s="13">
        <f t="shared" si="37"/>
        <v>98</v>
      </c>
      <c r="T38" s="12">
        <f t="shared" si="38"/>
        <v>99.2</v>
      </c>
      <c r="U38">
        <f>SUM('бланки '!CP40:CT40)</f>
        <v>5</v>
      </c>
      <c r="X38">
        <f>анкеты!H36</f>
        <v>91</v>
      </c>
      <c r="Y38">
        <f t="shared" si="39"/>
        <v>92</v>
      </c>
      <c r="Z38" s="13">
        <f t="shared" si="40"/>
        <v>100</v>
      </c>
      <c r="AA38" s="13">
        <f t="shared" si="41"/>
        <v>99</v>
      </c>
      <c r="AB38" s="13">
        <f t="shared" si="42"/>
        <v>99</v>
      </c>
      <c r="AC38" s="14">
        <f t="shared" si="43"/>
        <v>99.5</v>
      </c>
      <c r="AD38">
        <f>IF('бланки '!I40=1,('бланки '!CV40+'бланки '!CX40)*3,SUM('бланки '!CU40:CY40))</f>
        <v>3</v>
      </c>
      <c r="AE38">
        <f>IF('бланки '!H40=0,SUM('бланки '!DC40:DE40)*2-1,SUM('бланки '!CZ40:DE40))</f>
        <v>3</v>
      </c>
      <c r="AF38">
        <f>анкеты!J36</f>
        <v>2</v>
      </c>
      <c r="AG38">
        <f>анкеты!I36</f>
        <v>2</v>
      </c>
      <c r="AH38" s="13">
        <f t="shared" si="44"/>
        <v>60</v>
      </c>
      <c r="AI38" s="13">
        <f t="shared" si="45"/>
        <v>60</v>
      </c>
      <c r="AJ38" s="2">
        <f t="shared" si="46"/>
        <v>100</v>
      </c>
      <c r="AK38" s="14">
        <f t="shared" si="47"/>
        <v>72</v>
      </c>
      <c r="AL38">
        <f>анкеты!K36</f>
        <v>92</v>
      </c>
      <c r="AM38">
        <f t="shared" si="48"/>
        <v>92</v>
      </c>
      <c r="AN38">
        <f>анкеты!L36</f>
        <v>91</v>
      </c>
      <c r="AO38">
        <f t="shared" si="49"/>
        <v>92</v>
      </c>
      <c r="AP38">
        <f>анкеты!N36</f>
        <v>78</v>
      </c>
      <c r="AQ38">
        <f>анкеты!M36</f>
        <v>79</v>
      </c>
      <c r="AR38" s="13">
        <f t="shared" si="50"/>
        <v>100</v>
      </c>
      <c r="AS38" s="13">
        <f t="shared" si="51"/>
        <v>99</v>
      </c>
      <c r="AT38" s="13">
        <f t="shared" si="52"/>
        <v>99</v>
      </c>
      <c r="AU38" s="12">
        <f t="shared" si="53"/>
        <v>99.4</v>
      </c>
      <c r="AV38">
        <f>анкеты!O36</f>
        <v>91</v>
      </c>
      <c r="AW38">
        <f t="shared" si="54"/>
        <v>92</v>
      </c>
      <c r="AX38">
        <f>анкеты!P36</f>
        <v>91</v>
      </c>
      <c r="AY38">
        <f t="shared" si="55"/>
        <v>92</v>
      </c>
      <c r="AZ38">
        <f>анкеты!Q36</f>
        <v>92</v>
      </c>
      <c r="BA38">
        <f t="shared" si="56"/>
        <v>92</v>
      </c>
      <c r="BB38" s="13">
        <f t="shared" si="57"/>
        <v>99</v>
      </c>
      <c r="BC38" s="13">
        <f t="shared" si="58"/>
        <v>99</v>
      </c>
      <c r="BD38" s="13">
        <f t="shared" si="59"/>
        <v>100</v>
      </c>
      <c r="BE38" s="12">
        <f t="shared" si="60"/>
        <v>99.5</v>
      </c>
      <c r="BF38">
        <f t="shared" si="61"/>
        <v>93.92</v>
      </c>
    </row>
    <row r="39" spans="1:58" x14ac:dyDescent="0.25">
      <c r="A39">
        <f>'бланки '!D41</f>
        <v>36</v>
      </c>
      <c r="B39" t="str">
        <f>'бланки '!C41</f>
        <v>ГБДОУ ДЕТСКИЙ САД-ЯСЛИ С.П.НЕСТЕРОВСКОЕ «РАДУГА»</v>
      </c>
      <c r="C39">
        <f>анкеты!C37</f>
        <v>84</v>
      </c>
      <c r="D39">
        <f>SUMIF('бланки '!K41:Y41,"&lt;2")</f>
        <v>10</v>
      </c>
      <c r="E39">
        <f>COUNTIF('бланки '!K41:Y41,"&lt;2")</f>
        <v>10</v>
      </c>
      <c r="F39">
        <f>SUMIF('бланки '!Z41:CK41,"&lt;2")</f>
        <v>48</v>
      </c>
      <c r="G39">
        <f>COUNTIF('бланки '!Z41:CK41,"&lt;2")</f>
        <v>48</v>
      </c>
      <c r="H39">
        <f>SUM('бланки '!CL41:CO41)</f>
        <v>4</v>
      </c>
      <c r="I39">
        <f>анкеты!E37</f>
        <v>70</v>
      </c>
      <c r="J39">
        <f>анкеты!D37</f>
        <v>70</v>
      </c>
      <c r="K39">
        <f>анкеты!G37</f>
        <v>72</v>
      </c>
      <c r="L39">
        <f>анкеты!F37</f>
        <v>73</v>
      </c>
      <c r="M39">
        <f t="shared" si="31"/>
        <v>100</v>
      </c>
      <c r="N39">
        <f t="shared" si="32"/>
        <v>100</v>
      </c>
      <c r="O39">
        <f t="shared" si="33"/>
        <v>100</v>
      </c>
      <c r="P39">
        <f t="shared" si="34"/>
        <v>98.630136986301366</v>
      </c>
      <c r="Q39" s="13">
        <f t="shared" si="35"/>
        <v>100</v>
      </c>
      <c r="R39" s="13">
        <f t="shared" si="36"/>
        <v>100</v>
      </c>
      <c r="S39" s="13">
        <f t="shared" si="37"/>
        <v>99</v>
      </c>
      <c r="T39" s="12">
        <f t="shared" si="38"/>
        <v>99.6</v>
      </c>
      <c r="U39">
        <f>SUM('бланки '!CP41:CT41)</f>
        <v>5</v>
      </c>
      <c r="X39">
        <f>анкеты!H37</f>
        <v>80</v>
      </c>
      <c r="Y39">
        <f t="shared" si="39"/>
        <v>84</v>
      </c>
      <c r="Z39" s="13">
        <f t="shared" si="40"/>
        <v>100</v>
      </c>
      <c r="AA39" s="13">
        <f t="shared" si="41"/>
        <v>97</v>
      </c>
      <c r="AB39" s="13">
        <f t="shared" si="42"/>
        <v>95</v>
      </c>
      <c r="AC39" s="14">
        <f t="shared" si="43"/>
        <v>97.5</v>
      </c>
      <c r="AD39">
        <f>IF('бланки '!I41=1,('бланки '!CV41+'бланки '!CX41)*3,SUM('бланки '!CU41:CY41))</f>
        <v>4</v>
      </c>
      <c r="AE39">
        <f>IF('бланки '!H41=0,SUM('бланки '!DC41:DE41)*2-1,SUM('бланки '!CZ41:DE41))</f>
        <v>3</v>
      </c>
      <c r="AF39">
        <f>анкеты!J37</f>
        <v>5</v>
      </c>
      <c r="AG39">
        <f>анкеты!I37</f>
        <v>5</v>
      </c>
      <c r="AH39" s="13">
        <f t="shared" si="44"/>
        <v>80</v>
      </c>
      <c r="AI39" s="13">
        <f t="shared" si="45"/>
        <v>60</v>
      </c>
      <c r="AJ39" s="2">
        <f t="shared" si="46"/>
        <v>100</v>
      </c>
      <c r="AK39" s="14">
        <f t="shared" si="47"/>
        <v>78</v>
      </c>
      <c r="AL39">
        <f>анкеты!K37</f>
        <v>81</v>
      </c>
      <c r="AM39">
        <f t="shared" si="48"/>
        <v>84</v>
      </c>
      <c r="AN39">
        <f>анкеты!L37</f>
        <v>83</v>
      </c>
      <c r="AO39">
        <f t="shared" si="49"/>
        <v>84</v>
      </c>
      <c r="AP39">
        <f>анкеты!N37</f>
        <v>69</v>
      </c>
      <c r="AQ39">
        <f>анкеты!M37</f>
        <v>69</v>
      </c>
      <c r="AR39" s="13">
        <f t="shared" si="50"/>
        <v>96</v>
      </c>
      <c r="AS39" s="13">
        <f t="shared" si="51"/>
        <v>99</v>
      </c>
      <c r="AT39" s="13">
        <f t="shared" si="52"/>
        <v>100</v>
      </c>
      <c r="AU39" s="12">
        <f t="shared" si="53"/>
        <v>98</v>
      </c>
      <c r="AV39">
        <f>анкеты!O37</f>
        <v>82</v>
      </c>
      <c r="AW39">
        <f t="shared" si="54"/>
        <v>84</v>
      </c>
      <c r="AX39">
        <f>анкеты!P37</f>
        <v>81</v>
      </c>
      <c r="AY39">
        <f t="shared" si="55"/>
        <v>84</v>
      </c>
      <c r="AZ39">
        <f>анкеты!Q37</f>
        <v>82</v>
      </c>
      <c r="BA39">
        <f t="shared" si="56"/>
        <v>84</v>
      </c>
      <c r="BB39" s="13">
        <f t="shared" si="57"/>
        <v>98</v>
      </c>
      <c r="BC39" s="13">
        <f t="shared" si="58"/>
        <v>96</v>
      </c>
      <c r="BD39" s="13">
        <f t="shared" si="59"/>
        <v>98</v>
      </c>
      <c r="BE39" s="12">
        <f t="shared" si="60"/>
        <v>97.6</v>
      </c>
      <c r="BF39">
        <f t="shared" si="61"/>
        <v>94.140000000000015</v>
      </c>
    </row>
    <row r="40" spans="1:58" x14ac:dyDescent="0.25">
      <c r="A40">
        <f>'бланки '!D42</f>
        <v>37</v>
      </c>
      <c r="B40" t="str">
        <f>'бланки '!C42</f>
        <v>ГБДОУ «ДЕТСКИЙ САД №4 с.п. Троицкое «Изумрудный город»</v>
      </c>
      <c r="C40">
        <f>анкеты!C38</f>
        <v>100</v>
      </c>
      <c r="D40">
        <f>SUMIF('бланки '!K42:Y42,"&lt;2")</f>
        <v>10</v>
      </c>
      <c r="E40">
        <f>COUNTIF('бланки '!K42:Y42,"&lt;2")</f>
        <v>10</v>
      </c>
      <c r="F40">
        <f>SUMIF('бланки '!Z42:CK42,"&lt;2")</f>
        <v>48</v>
      </c>
      <c r="G40">
        <f>COUNTIF('бланки '!Z42:CK42,"&lt;2")</f>
        <v>48</v>
      </c>
      <c r="H40">
        <f>SUM('бланки '!CL42:CO42)</f>
        <v>4</v>
      </c>
      <c r="I40">
        <f>анкеты!E38</f>
        <v>75</v>
      </c>
      <c r="J40">
        <f>анкеты!D38</f>
        <v>77</v>
      </c>
      <c r="K40">
        <f>анкеты!G38</f>
        <v>54</v>
      </c>
      <c r="L40">
        <f>анкеты!F38</f>
        <v>57</v>
      </c>
      <c r="M40">
        <f t="shared" si="31"/>
        <v>100</v>
      </c>
      <c r="N40">
        <f t="shared" si="32"/>
        <v>100</v>
      </c>
      <c r="O40">
        <f t="shared" si="33"/>
        <v>97.402597402597408</v>
      </c>
      <c r="P40">
        <f t="shared" si="34"/>
        <v>94.73684210526315</v>
      </c>
      <c r="Q40" s="13">
        <f t="shared" si="35"/>
        <v>100</v>
      </c>
      <c r="R40" s="13">
        <f t="shared" si="36"/>
        <v>100</v>
      </c>
      <c r="S40" s="13">
        <f t="shared" si="37"/>
        <v>96</v>
      </c>
      <c r="T40" s="12">
        <f t="shared" si="38"/>
        <v>98.4</v>
      </c>
      <c r="U40">
        <f>SUM('бланки '!CP42:CT42)</f>
        <v>5</v>
      </c>
      <c r="X40">
        <f>анкеты!H38</f>
        <v>92</v>
      </c>
      <c r="Y40">
        <f t="shared" si="39"/>
        <v>100</v>
      </c>
      <c r="Z40" s="13">
        <f t="shared" si="40"/>
        <v>100</v>
      </c>
      <c r="AA40" s="13">
        <f t="shared" si="41"/>
        <v>96</v>
      </c>
      <c r="AB40" s="13">
        <f t="shared" si="42"/>
        <v>92</v>
      </c>
      <c r="AC40" s="14">
        <f t="shared" si="43"/>
        <v>96</v>
      </c>
      <c r="AD40">
        <f>IF('бланки '!I42=1,('бланки '!CV42+'бланки '!CX42)*3,SUM('бланки '!CU42:CY42))</f>
        <v>4</v>
      </c>
      <c r="AE40">
        <f>IF('бланки '!H42=0,SUM('бланки '!DC42:DE42)*2-1,SUM('бланки '!CZ42:DE42))</f>
        <v>5</v>
      </c>
      <c r="AF40">
        <f>анкеты!J38</f>
        <v>4</v>
      </c>
      <c r="AG40">
        <f>анкеты!I38</f>
        <v>4</v>
      </c>
      <c r="AH40" s="13">
        <f t="shared" si="44"/>
        <v>80</v>
      </c>
      <c r="AI40" s="13">
        <f t="shared" si="45"/>
        <v>100</v>
      </c>
      <c r="AJ40" s="2">
        <f t="shared" si="46"/>
        <v>100</v>
      </c>
      <c r="AK40" s="14">
        <f t="shared" si="47"/>
        <v>94</v>
      </c>
      <c r="AL40">
        <f>анкеты!K38</f>
        <v>95</v>
      </c>
      <c r="AM40">
        <f t="shared" si="48"/>
        <v>100</v>
      </c>
      <c r="AN40">
        <f>анкеты!L38</f>
        <v>95</v>
      </c>
      <c r="AO40">
        <f t="shared" si="49"/>
        <v>100</v>
      </c>
      <c r="AP40">
        <f>анкеты!N38</f>
        <v>60</v>
      </c>
      <c r="AQ40">
        <f>анкеты!M38</f>
        <v>61</v>
      </c>
      <c r="AR40" s="13">
        <f t="shared" si="50"/>
        <v>95</v>
      </c>
      <c r="AS40" s="13">
        <f t="shared" si="51"/>
        <v>95</v>
      </c>
      <c r="AT40" s="13">
        <f t="shared" si="52"/>
        <v>98</v>
      </c>
      <c r="AU40" s="12">
        <f t="shared" si="53"/>
        <v>95.6</v>
      </c>
      <c r="AV40">
        <f>анкеты!O38</f>
        <v>94</v>
      </c>
      <c r="AW40">
        <f t="shared" si="54"/>
        <v>100</v>
      </c>
      <c r="AX40">
        <f>анкеты!P38</f>
        <v>98</v>
      </c>
      <c r="AY40">
        <f t="shared" si="55"/>
        <v>100</v>
      </c>
      <c r="AZ40">
        <f>анкеты!Q38</f>
        <v>96</v>
      </c>
      <c r="BA40">
        <f t="shared" si="56"/>
        <v>100</v>
      </c>
      <c r="BB40" s="13">
        <f t="shared" si="57"/>
        <v>94</v>
      </c>
      <c r="BC40" s="13">
        <f t="shared" si="58"/>
        <v>98</v>
      </c>
      <c r="BD40" s="13">
        <f t="shared" si="59"/>
        <v>96</v>
      </c>
      <c r="BE40" s="12">
        <f t="shared" si="60"/>
        <v>95.8</v>
      </c>
      <c r="BF40">
        <f t="shared" si="61"/>
        <v>95.960000000000008</v>
      </c>
    </row>
    <row r="41" spans="1:58" x14ac:dyDescent="0.25">
      <c r="A41">
        <f>'бланки '!D43</f>
        <v>38</v>
      </c>
      <c r="B41" t="str">
        <f>'бланки '!C43</f>
        <v>ГБДОУ « Детский сад №6 г. Карабулак «Страна детства»</v>
      </c>
      <c r="C41">
        <f>анкеты!C39</f>
        <v>88</v>
      </c>
      <c r="D41">
        <f>SUMIF('бланки '!K43:Y43,"&lt;2")</f>
        <v>10</v>
      </c>
      <c r="E41">
        <f>COUNTIF('бланки '!K43:Y43,"&lt;2")</f>
        <v>10</v>
      </c>
      <c r="F41">
        <f>SUMIF('бланки '!Z43:CK43,"&lt;2")</f>
        <v>48</v>
      </c>
      <c r="G41">
        <f>COUNTIF('бланки '!Z43:CK43,"&lt;2")</f>
        <v>48</v>
      </c>
      <c r="H41">
        <f>SUM('бланки '!CL43:CO43)</f>
        <v>4</v>
      </c>
      <c r="I41">
        <f>анкеты!E39</f>
        <v>59</v>
      </c>
      <c r="J41">
        <f>анкеты!D39</f>
        <v>63</v>
      </c>
      <c r="K41">
        <f>анкеты!G39</f>
        <v>58</v>
      </c>
      <c r="L41">
        <f>анкеты!F39</f>
        <v>58</v>
      </c>
      <c r="M41">
        <f t="shared" si="31"/>
        <v>100</v>
      </c>
      <c r="N41">
        <f t="shared" si="32"/>
        <v>100</v>
      </c>
      <c r="O41">
        <f t="shared" si="33"/>
        <v>93.650793650793645</v>
      </c>
      <c r="P41">
        <f t="shared" si="34"/>
        <v>100</v>
      </c>
      <c r="Q41" s="13">
        <f t="shared" si="35"/>
        <v>100</v>
      </c>
      <c r="R41" s="13">
        <f t="shared" si="36"/>
        <v>100</v>
      </c>
      <c r="S41" s="13">
        <f t="shared" si="37"/>
        <v>96</v>
      </c>
      <c r="T41" s="12">
        <f t="shared" si="38"/>
        <v>98.4</v>
      </c>
      <c r="U41">
        <f>SUM('бланки '!CP43:CT43)</f>
        <v>5</v>
      </c>
      <c r="X41">
        <f>анкеты!H39</f>
        <v>81</v>
      </c>
      <c r="Y41">
        <f t="shared" si="39"/>
        <v>88</v>
      </c>
      <c r="Z41" s="13">
        <f t="shared" si="40"/>
        <v>100</v>
      </c>
      <c r="AA41" s="13">
        <f t="shared" si="41"/>
        <v>96</v>
      </c>
      <c r="AB41" s="13">
        <f t="shared" si="42"/>
        <v>92</v>
      </c>
      <c r="AC41" s="14">
        <f t="shared" si="43"/>
        <v>96</v>
      </c>
      <c r="AD41">
        <f>IF('бланки '!I43=1,('бланки '!CV43+'бланки '!CX43)*3,SUM('бланки '!CU43:CY43))</f>
        <v>5</v>
      </c>
      <c r="AE41">
        <f>IF('бланки '!H43=0,SUM('бланки '!DC43:DE43)*2-1,SUM('бланки '!CZ43:DE43))</f>
        <v>4</v>
      </c>
      <c r="AF41">
        <f>анкеты!J39</f>
        <v>2</v>
      </c>
      <c r="AG41">
        <f>анкеты!I39</f>
        <v>2</v>
      </c>
      <c r="AH41" s="13">
        <f t="shared" si="44"/>
        <v>100</v>
      </c>
      <c r="AI41" s="13">
        <f t="shared" si="45"/>
        <v>80</v>
      </c>
      <c r="AJ41" s="2">
        <f t="shared" si="46"/>
        <v>100</v>
      </c>
      <c r="AK41" s="14">
        <f t="shared" si="47"/>
        <v>92</v>
      </c>
      <c r="AL41">
        <f>анкеты!K39</f>
        <v>86</v>
      </c>
      <c r="AM41">
        <f t="shared" si="48"/>
        <v>88</v>
      </c>
      <c r="AN41">
        <f>анкеты!L39</f>
        <v>87</v>
      </c>
      <c r="AO41">
        <f t="shared" si="49"/>
        <v>88</v>
      </c>
      <c r="AP41">
        <f>анкеты!N39</f>
        <v>46</v>
      </c>
      <c r="AQ41">
        <f>анкеты!M39</f>
        <v>47</v>
      </c>
      <c r="AR41" s="13">
        <f t="shared" si="50"/>
        <v>98</v>
      </c>
      <c r="AS41" s="13">
        <f t="shared" si="51"/>
        <v>99</v>
      </c>
      <c r="AT41" s="13">
        <f t="shared" si="52"/>
        <v>98</v>
      </c>
      <c r="AU41" s="12">
        <f t="shared" si="53"/>
        <v>98.4</v>
      </c>
      <c r="AV41">
        <f>анкеты!O39</f>
        <v>84</v>
      </c>
      <c r="AW41">
        <f t="shared" si="54"/>
        <v>88</v>
      </c>
      <c r="AX41">
        <f>анкеты!P39</f>
        <v>86</v>
      </c>
      <c r="AY41">
        <f t="shared" si="55"/>
        <v>88</v>
      </c>
      <c r="AZ41">
        <f>анкеты!Q39</f>
        <v>86</v>
      </c>
      <c r="BA41">
        <f t="shared" si="56"/>
        <v>88</v>
      </c>
      <c r="BB41" s="13">
        <f t="shared" si="57"/>
        <v>95</v>
      </c>
      <c r="BC41" s="13">
        <f t="shared" si="58"/>
        <v>98</v>
      </c>
      <c r="BD41" s="13">
        <f t="shared" si="59"/>
        <v>98</v>
      </c>
      <c r="BE41" s="12">
        <f t="shared" si="60"/>
        <v>97.1</v>
      </c>
      <c r="BF41">
        <f t="shared" si="61"/>
        <v>96.38</v>
      </c>
    </row>
    <row r="42" spans="1:58" x14ac:dyDescent="0.25">
      <c r="A42">
        <f>'бланки '!D44</f>
        <v>39</v>
      </c>
      <c r="B42" t="str">
        <f>'бланки '!C44</f>
        <v>ГБОУ «ГИМНАЗИЯ №1 Г. МАЛГОБЕК»</v>
      </c>
      <c r="C42">
        <f>анкеты!C40</f>
        <v>300</v>
      </c>
      <c r="D42">
        <f>SUMIF('бланки '!K44:Y44,"&lt;2")</f>
        <v>14</v>
      </c>
      <c r="E42">
        <f>COUNTIF('бланки '!K44:Y44,"&lt;2")</f>
        <v>14</v>
      </c>
      <c r="F42">
        <f>SUMIF('бланки '!Z44:CK44,"&lt;2")</f>
        <v>59</v>
      </c>
      <c r="G42">
        <f>COUNTIF('бланки '!Z44:CK44,"&lt;2")</f>
        <v>59</v>
      </c>
      <c r="H42">
        <f>SUM('бланки '!CL44:CO44)</f>
        <v>4</v>
      </c>
      <c r="I42">
        <f>анкеты!E40</f>
        <v>275</v>
      </c>
      <c r="J42">
        <f>анкеты!D40</f>
        <v>287</v>
      </c>
      <c r="K42">
        <f>анкеты!G40</f>
        <v>240</v>
      </c>
      <c r="L42">
        <f>анкеты!F40</f>
        <v>261</v>
      </c>
      <c r="M42">
        <f t="shared" si="31"/>
        <v>100</v>
      </c>
      <c r="N42">
        <f t="shared" si="32"/>
        <v>100</v>
      </c>
      <c r="O42">
        <f t="shared" si="33"/>
        <v>95.818815331010455</v>
      </c>
      <c r="P42">
        <f t="shared" si="34"/>
        <v>91.954022988505741</v>
      </c>
      <c r="Q42" s="13">
        <f t="shared" si="35"/>
        <v>100</v>
      </c>
      <c r="R42" s="13">
        <f t="shared" si="36"/>
        <v>100</v>
      </c>
      <c r="S42" s="13">
        <f t="shared" si="37"/>
        <v>93</v>
      </c>
      <c r="T42" s="12">
        <f t="shared" si="38"/>
        <v>97.2</v>
      </c>
      <c r="U42">
        <f>SUM('бланки '!CP44:CT44)</f>
        <v>5</v>
      </c>
      <c r="X42">
        <f>анкеты!H40</f>
        <v>298</v>
      </c>
      <c r="Y42">
        <f t="shared" si="39"/>
        <v>300</v>
      </c>
      <c r="Z42" s="13">
        <f t="shared" si="40"/>
        <v>100</v>
      </c>
      <c r="AA42" s="13">
        <f t="shared" si="41"/>
        <v>99</v>
      </c>
      <c r="AB42" s="13">
        <f t="shared" si="42"/>
        <v>99</v>
      </c>
      <c r="AC42" s="14">
        <f t="shared" si="43"/>
        <v>99.5</v>
      </c>
      <c r="AD42">
        <f>IF('бланки '!I44=1,('бланки '!CV44+'бланки '!CX44)*3,SUM('бланки '!CU44:CY44))</f>
        <v>3</v>
      </c>
      <c r="AE42">
        <f>IF('бланки '!H44=0,SUM('бланки '!DC44:DE44)*2-1,SUM('бланки '!CZ44:DE44))</f>
        <v>4</v>
      </c>
      <c r="AF42">
        <f>анкеты!J40</f>
        <v>172</v>
      </c>
      <c r="AG42">
        <f>анкеты!I40</f>
        <v>176</v>
      </c>
      <c r="AH42" s="13">
        <f t="shared" si="44"/>
        <v>60</v>
      </c>
      <c r="AI42" s="13">
        <f t="shared" si="45"/>
        <v>80</v>
      </c>
      <c r="AJ42" s="2">
        <f t="shared" si="46"/>
        <v>98</v>
      </c>
      <c r="AK42" s="14">
        <f t="shared" si="47"/>
        <v>79.400000000000006</v>
      </c>
      <c r="AL42">
        <f>анкеты!K40</f>
        <v>300</v>
      </c>
      <c r="AM42">
        <f t="shared" si="48"/>
        <v>300</v>
      </c>
      <c r="AN42">
        <f>анкеты!L40</f>
        <v>299</v>
      </c>
      <c r="AO42">
        <f t="shared" si="49"/>
        <v>300</v>
      </c>
      <c r="AP42">
        <f>анкеты!N40</f>
        <v>278</v>
      </c>
      <c r="AQ42">
        <f>анкеты!M40</f>
        <v>279</v>
      </c>
      <c r="AR42" s="13">
        <f t="shared" si="50"/>
        <v>100</v>
      </c>
      <c r="AS42" s="13">
        <f t="shared" si="51"/>
        <v>100</v>
      </c>
      <c r="AT42" s="13">
        <f t="shared" si="52"/>
        <v>100</v>
      </c>
      <c r="AU42" s="12">
        <f t="shared" si="53"/>
        <v>100</v>
      </c>
      <c r="AV42">
        <f>анкеты!O40</f>
        <v>297</v>
      </c>
      <c r="AW42">
        <f t="shared" si="54"/>
        <v>300</v>
      </c>
      <c r="AX42">
        <f>анкеты!P40</f>
        <v>296</v>
      </c>
      <c r="AY42">
        <f t="shared" si="55"/>
        <v>300</v>
      </c>
      <c r="AZ42">
        <f>анкеты!Q40</f>
        <v>299</v>
      </c>
      <c r="BA42">
        <f t="shared" si="56"/>
        <v>300</v>
      </c>
      <c r="BB42" s="13">
        <f t="shared" si="57"/>
        <v>99</v>
      </c>
      <c r="BC42" s="13">
        <f t="shared" si="58"/>
        <v>99</v>
      </c>
      <c r="BD42" s="13">
        <f t="shared" si="59"/>
        <v>100</v>
      </c>
      <c r="BE42" s="12">
        <f t="shared" si="60"/>
        <v>99.5</v>
      </c>
      <c r="BF42">
        <f t="shared" si="61"/>
        <v>95.12</v>
      </c>
    </row>
    <row r="43" spans="1:58" x14ac:dyDescent="0.25">
      <c r="A43">
        <f>'бланки '!D45</f>
        <v>40</v>
      </c>
      <c r="B43" t="str">
        <f>'бланки '!C45</f>
        <v>ГБОУ «СОШ №1 Г. МАЛГОБЕК»</v>
      </c>
      <c r="C43">
        <f>анкеты!C41</f>
        <v>116</v>
      </c>
      <c r="D43">
        <f>SUMIF('бланки '!K45:Y45,"&lt;2")</f>
        <v>14</v>
      </c>
      <c r="E43">
        <f>COUNTIF('бланки '!K45:Y45,"&lt;2")</f>
        <v>14</v>
      </c>
      <c r="F43">
        <f>SUMIF('бланки '!Z45:CK45,"&lt;2")</f>
        <v>59</v>
      </c>
      <c r="G43">
        <f>COUNTIF('бланки '!Z45:CK45,"&lt;2")</f>
        <v>59</v>
      </c>
      <c r="H43">
        <f>SUM('бланки '!CL45:CO45)</f>
        <v>4</v>
      </c>
      <c r="I43">
        <f>анкеты!E41</f>
        <v>113</v>
      </c>
      <c r="J43">
        <f>анкеты!D41</f>
        <v>114</v>
      </c>
      <c r="K43">
        <f>анкеты!G41</f>
        <v>109</v>
      </c>
      <c r="L43">
        <f>анкеты!F41</f>
        <v>112</v>
      </c>
      <c r="M43">
        <f t="shared" si="31"/>
        <v>100</v>
      </c>
      <c r="N43">
        <f t="shared" si="32"/>
        <v>100</v>
      </c>
      <c r="O43">
        <f t="shared" si="33"/>
        <v>99.122807017543863</v>
      </c>
      <c r="P43">
        <f t="shared" si="34"/>
        <v>97.321428571428569</v>
      </c>
      <c r="Q43" s="13">
        <f t="shared" si="35"/>
        <v>100</v>
      </c>
      <c r="R43" s="13">
        <f t="shared" si="36"/>
        <v>100</v>
      </c>
      <c r="S43" s="13">
        <f t="shared" si="37"/>
        <v>98</v>
      </c>
      <c r="T43" s="12">
        <f t="shared" si="38"/>
        <v>99.2</v>
      </c>
      <c r="U43">
        <f>SUM('бланки '!CP45:CT45)</f>
        <v>5</v>
      </c>
      <c r="X43">
        <f>анкеты!H41</f>
        <v>114</v>
      </c>
      <c r="Y43">
        <f t="shared" si="39"/>
        <v>116</v>
      </c>
      <c r="Z43" s="13">
        <f t="shared" si="40"/>
        <v>100</v>
      </c>
      <c r="AA43" s="13">
        <f t="shared" si="41"/>
        <v>99</v>
      </c>
      <c r="AB43" s="13">
        <f t="shared" si="42"/>
        <v>98</v>
      </c>
      <c r="AC43" s="14">
        <f t="shared" si="43"/>
        <v>99</v>
      </c>
      <c r="AD43">
        <f>IF('бланки '!I45=1,('бланки '!CV45+'бланки '!CX45)*3,SUM('бланки '!CU45:CY45))</f>
        <v>3</v>
      </c>
      <c r="AE43">
        <f>IF('бланки '!H45=0,SUM('бланки '!DC45:DE45)*2-1,SUM('бланки '!CZ45:DE45))</f>
        <v>3</v>
      </c>
      <c r="AF43">
        <f>анкеты!J41</f>
        <v>58</v>
      </c>
      <c r="AG43">
        <f>анкеты!I41</f>
        <v>59</v>
      </c>
      <c r="AH43" s="13">
        <f t="shared" si="44"/>
        <v>60</v>
      </c>
      <c r="AI43" s="13">
        <f t="shared" si="45"/>
        <v>60</v>
      </c>
      <c r="AJ43" s="2">
        <f t="shared" si="46"/>
        <v>98</v>
      </c>
      <c r="AK43" s="14">
        <f t="shared" si="47"/>
        <v>71.400000000000006</v>
      </c>
      <c r="AL43">
        <f>анкеты!K41</f>
        <v>116</v>
      </c>
      <c r="AM43">
        <f t="shared" si="48"/>
        <v>116</v>
      </c>
      <c r="AN43">
        <f>анкеты!L41</f>
        <v>116</v>
      </c>
      <c r="AO43">
        <f t="shared" si="49"/>
        <v>116</v>
      </c>
      <c r="AP43">
        <f>анкеты!N41</f>
        <v>112</v>
      </c>
      <c r="AQ43">
        <f>анкеты!M41</f>
        <v>113</v>
      </c>
      <c r="AR43" s="13">
        <f t="shared" si="50"/>
        <v>100</v>
      </c>
      <c r="AS43" s="13">
        <f t="shared" si="51"/>
        <v>100</v>
      </c>
      <c r="AT43" s="13">
        <f t="shared" si="52"/>
        <v>99</v>
      </c>
      <c r="AU43" s="12">
        <f t="shared" si="53"/>
        <v>99.8</v>
      </c>
      <c r="AV43">
        <f>анкеты!O41</f>
        <v>115</v>
      </c>
      <c r="AW43">
        <f t="shared" si="54"/>
        <v>116</v>
      </c>
      <c r="AX43">
        <f>анкеты!P41</f>
        <v>115</v>
      </c>
      <c r="AY43">
        <f t="shared" si="55"/>
        <v>116</v>
      </c>
      <c r="AZ43">
        <f>анкеты!Q41</f>
        <v>116</v>
      </c>
      <c r="BA43">
        <f t="shared" si="56"/>
        <v>116</v>
      </c>
      <c r="BB43" s="13">
        <f t="shared" si="57"/>
        <v>99</v>
      </c>
      <c r="BC43" s="13">
        <f t="shared" si="58"/>
        <v>99</v>
      </c>
      <c r="BD43" s="13">
        <f t="shared" si="59"/>
        <v>100</v>
      </c>
      <c r="BE43" s="12">
        <f t="shared" si="60"/>
        <v>99.5</v>
      </c>
      <c r="BF43">
        <f t="shared" si="61"/>
        <v>93.78</v>
      </c>
    </row>
    <row r="44" spans="1:58" x14ac:dyDescent="0.25">
      <c r="A44">
        <f>'бланки '!D46</f>
        <v>41</v>
      </c>
      <c r="B44" t="str">
        <f>'бланки '!C46</f>
        <v>ГБОУ «СОШ №6 Г.МАЛГОБЕК»</v>
      </c>
      <c r="C44">
        <f>анкеты!C42</f>
        <v>50</v>
      </c>
      <c r="D44">
        <f>SUMIF('бланки '!K46:Y46,"&lt;2")</f>
        <v>14</v>
      </c>
      <c r="E44">
        <f>COUNTIF('бланки '!K46:Y46,"&lt;2")</f>
        <v>14</v>
      </c>
      <c r="F44">
        <f>SUMIF('бланки '!Z46:CK46,"&lt;2")</f>
        <v>59</v>
      </c>
      <c r="G44">
        <f>COUNTIF('бланки '!Z46:CK46,"&lt;2")</f>
        <v>59</v>
      </c>
      <c r="H44">
        <f>SUM('бланки '!CL46:CO46)</f>
        <v>4</v>
      </c>
      <c r="I44">
        <f>анкеты!E42</f>
        <v>50</v>
      </c>
      <c r="J44">
        <f>анкеты!D42</f>
        <v>50</v>
      </c>
      <c r="K44">
        <f>анкеты!G42</f>
        <v>50</v>
      </c>
      <c r="L44">
        <f>анкеты!F42</f>
        <v>50</v>
      </c>
      <c r="M44">
        <f t="shared" si="31"/>
        <v>100</v>
      </c>
      <c r="N44">
        <f t="shared" si="32"/>
        <v>100</v>
      </c>
      <c r="O44">
        <f t="shared" si="33"/>
        <v>100</v>
      </c>
      <c r="P44">
        <f t="shared" si="34"/>
        <v>100</v>
      </c>
      <c r="Q44" s="13">
        <f t="shared" si="35"/>
        <v>100</v>
      </c>
      <c r="R44" s="13">
        <f t="shared" si="36"/>
        <v>100</v>
      </c>
      <c r="S44" s="13">
        <f t="shared" si="37"/>
        <v>100</v>
      </c>
      <c r="T44" s="12">
        <f t="shared" si="38"/>
        <v>100</v>
      </c>
      <c r="U44">
        <f>SUM('бланки '!CP46:CT46)</f>
        <v>5</v>
      </c>
      <c r="X44">
        <f>анкеты!H42</f>
        <v>50</v>
      </c>
      <c r="Y44">
        <f t="shared" si="39"/>
        <v>50</v>
      </c>
      <c r="Z44" s="13">
        <f t="shared" si="40"/>
        <v>100</v>
      </c>
      <c r="AA44" s="13">
        <f t="shared" si="41"/>
        <v>100</v>
      </c>
      <c r="AB44" s="13">
        <f t="shared" si="42"/>
        <v>100</v>
      </c>
      <c r="AC44" s="14">
        <f t="shared" si="43"/>
        <v>100</v>
      </c>
      <c r="AD44">
        <f>IF('бланки '!I46=1,('бланки '!CV46+'бланки '!CX46)*3,SUM('бланки '!CU46:CY46))</f>
        <v>3</v>
      </c>
      <c r="AE44">
        <f>IF('бланки '!H46=0,SUM('бланки '!DC46:DE46)*2-1,SUM('бланки '!CZ46:DE46))</f>
        <v>4</v>
      </c>
      <c r="AF44">
        <f>анкеты!J42</f>
        <v>3</v>
      </c>
      <c r="AG44">
        <f>анкеты!I42</f>
        <v>3</v>
      </c>
      <c r="AH44" s="13">
        <f t="shared" si="44"/>
        <v>60</v>
      </c>
      <c r="AI44" s="13">
        <f t="shared" si="45"/>
        <v>80</v>
      </c>
      <c r="AJ44" s="2">
        <f t="shared" si="46"/>
        <v>100</v>
      </c>
      <c r="AK44" s="14">
        <f t="shared" si="47"/>
        <v>80</v>
      </c>
      <c r="AL44">
        <f>анкеты!K42</f>
        <v>50</v>
      </c>
      <c r="AM44">
        <f t="shared" si="48"/>
        <v>50</v>
      </c>
      <c r="AN44">
        <f>анкеты!L42</f>
        <v>50</v>
      </c>
      <c r="AO44">
        <f t="shared" si="49"/>
        <v>50</v>
      </c>
      <c r="AP44">
        <f>анкеты!N42</f>
        <v>50</v>
      </c>
      <c r="AQ44">
        <f>анкеты!M42</f>
        <v>50</v>
      </c>
      <c r="AR44" s="13">
        <f t="shared" si="50"/>
        <v>100</v>
      </c>
      <c r="AS44" s="13">
        <f t="shared" si="51"/>
        <v>100</v>
      </c>
      <c r="AT44" s="13">
        <f t="shared" si="52"/>
        <v>100</v>
      </c>
      <c r="AU44" s="12">
        <f t="shared" si="53"/>
        <v>100</v>
      </c>
      <c r="AV44">
        <f>анкеты!O42</f>
        <v>50</v>
      </c>
      <c r="AW44">
        <f t="shared" si="54"/>
        <v>50</v>
      </c>
      <c r="AX44">
        <f>анкеты!P42</f>
        <v>50</v>
      </c>
      <c r="AY44">
        <f t="shared" si="55"/>
        <v>50</v>
      </c>
      <c r="AZ44">
        <f>анкеты!Q42</f>
        <v>50</v>
      </c>
      <c r="BA44">
        <f t="shared" si="56"/>
        <v>50</v>
      </c>
      <c r="BB44" s="13">
        <f t="shared" si="57"/>
        <v>100</v>
      </c>
      <c r="BC44" s="13">
        <f t="shared" si="58"/>
        <v>100</v>
      </c>
      <c r="BD44" s="13">
        <f t="shared" si="59"/>
        <v>100</v>
      </c>
      <c r="BE44" s="12">
        <f t="shared" si="60"/>
        <v>100</v>
      </c>
      <c r="BF44">
        <f t="shared" si="61"/>
        <v>96</v>
      </c>
    </row>
    <row r="45" spans="1:58" x14ac:dyDescent="0.25">
      <c r="A45">
        <f>'бланки '!D47</f>
        <v>42</v>
      </c>
      <c r="B45" t="str">
        <f>'бланки '!C47</f>
        <v>ГБОУ «СОШ №9 Г.МАЛГОБЕК»</v>
      </c>
      <c r="C45">
        <f>анкеты!C43</f>
        <v>11</v>
      </c>
      <c r="D45">
        <f>SUMIF('бланки '!K47:Y47,"&lt;2")</f>
        <v>14</v>
      </c>
      <c r="E45">
        <f>COUNTIF('бланки '!K47:Y47,"&lt;2")</f>
        <v>14</v>
      </c>
      <c r="F45">
        <f>SUMIF('бланки '!Z47:CK47,"&lt;2")</f>
        <v>59</v>
      </c>
      <c r="G45">
        <f>COUNTIF('бланки '!Z47:CK47,"&lt;2")</f>
        <v>59</v>
      </c>
      <c r="H45">
        <f>SUM('бланки '!CL47:CO47)</f>
        <v>4</v>
      </c>
      <c r="I45">
        <f>анкеты!E43</f>
        <v>10</v>
      </c>
      <c r="J45">
        <f>анкеты!D43</f>
        <v>11</v>
      </c>
      <c r="K45">
        <f>анкеты!G43</f>
        <v>10</v>
      </c>
      <c r="L45">
        <f>анкеты!F43</f>
        <v>11</v>
      </c>
      <c r="M45">
        <f t="shared" si="31"/>
        <v>100</v>
      </c>
      <c r="N45">
        <f t="shared" si="32"/>
        <v>100</v>
      </c>
      <c r="O45">
        <f t="shared" si="33"/>
        <v>90.909090909090907</v>
      </c>
      <c r="P45">
        <f t="shared" si="34"/>
        <v>90.909090909090907</v>
      </c>
      <c r="Q45" s="13">
        <f t="shared" si="35"/>
        <v>100</v>
      </c>
      <c r="R45" s="13">
        <f t="shared" si="36"/>
        <v>100</v>
      </c>
      <c r="S45" s="13">
        <f t="shared" si="37"/>
        <v>90</v>
      </c>
      <c r="T45" s="12">
        <f t="shared" si="38"/>
        <v>96</v>
      </c>
      <c r="U45">
        <f>SUM('бланки '!CP47:CT47)</f>
        <v>5</v>
      </c>
      <c r="X45">
        <f>анкеты!H43</f>
        <v>11</v>
      </c>
      <c r="Y45">
        <f t="shared" si="39"/>
        <v>11</v>
      </c>
      <c r="Z45" s="13">
        <f t="shared" si="40"/>
        <v>100</v>
      </c>
      <c r="AA45" s="13">
        <f t="shared" si="41"/>
        <v>100</v>
      </c>
      <c r="AB45" s="13">
        <f t="shared" si="42"/>
        <v>100</v>
      </c>
      <c r="AC45" s="14">
        <f t="shared" si="43"/>
        <v>100</v>
      </c>
      <c r="AD45">
        <f>IF('бланки '!I47=1,('бланки '!CV47+'бланки '!CX47)*3,SUM('бланки '!CU47:CY47))</f>
        <v>3</v>
      </c>
      <c r="AE45">
        <f>IF('бланки '!H47=0,SUM('бланки '!DC47:DE47)*2-1,SUM('бланки '!CZ47:DE47))</f>
        <v>5</v>
      </c>
      <c r="AF45">
        <f>анкеты!J43</f>
        <v>6</v>
      </c>
      <c r="AG45">
        <f>анкеты!I43</f>
        <v>6</v>
      </c>
      <c r="AH45" s="13">
        <f t="shared" si="44"/>
        <v>60</v>
      </c>
      <c r="AI45" s="13">
        <f t="shared" si="45"/>
        <v>100</v>
      </c>
      <c r="AJ45" s="2">
        <f t="shared" si="46"/>
        <v>100</v>
      </c>
      <c r="AK45" s="14">
        <f t="shared" si="47"/>
        <v>88</v>
      </c>
      <c r="AL45">
        <f>анкеты!K43</f>
        <v>11</v>
      </c>
      <c r="AM45">
        <f t="shared" si="48"/>
        <v>11</v>
      </c>
      <c r="AN45">
        <f>анкеты!L43</f>
        <v>11</v>
      </c>
      <c r="AO45">
        <f t="shared" si="49"/>
        <v>11</v>
      </c>
      <c r="AP45">
        <f>анкеты!N43</f>
        <v>10</v>
      </c>
      <c r="AQ45">
        <f>анкеты!M43</f>
        <v>10</v>
      </c>
      <c r="AR45" s="13">
        <f t="shared" si="50"/>
        <v>100</v>
      </c>
      <c r="AS45" s="13">
        <f t="shared" si="51"/>
        <v>100</v>
      </c>
      <c r="AT45" s="13">
        <f t="shared" si="52"/>
        <v>100</v>
      </c>
      <c r="AU45" s="12">
        <f t="shared" si="53"/>
        <v>100</v>
      </c>
      <c r="AV45">
        <f>анкеты!O43</f>
        <v>11</v>
      </c>
      <c r="AW45">
        <f t="shared" si="54"/>
        <v>11</v>
      </c>
      <c r="AX45">
        <f>анкеты!P43</f>
        <v>11</v>
      </c>
      <c r="AY45">
        <f t="shared" si="55"/>
        <v>11</v>
      </c>
      <c r="AZ45">
        <f>анкеты!Q43</f>
        <v>11</v>
      </c>
      <c r="BA45">
        <f t="shared" si="56"/>
        <v>11</v>
      </c>
      <c r="BB45" s="13">
        <f t="shared" si="57"/>
        <v>100</v>
      </c>
      <c r="BC45" s="13">
        <f t="shared" si="58"/>
        <v>100</v>
      </c>
      <c r="BD45" s="13">
        <f t="shared" si="59"/>
        <v>100</v>
      </c>
      <c r="BE45" s="12">
        <f t="shared" si="60"/>
        <v>100</v>
      </c>
      <c r="BF45">
        <f t="shared" si="61"/>
        <v>96.8</v>
      </c>
    </row>
    <row r="46" spans="1:58" x14ac:dyDescent="0.25">
      <c r="A46">
        <f>'бланки '!D48</f>
        <v>43</v>
      </c>
      <c r="B46" t="str">
        <f>'бланки '!C48</f>
        <v>ГБОУ «СОШ №13 Г. МАЛГОБЕК»</v>
      </c>
      <c r="C46">
        <f>анкеты!C44</f>
        <v>39</v>
      </c>
      <c r="D46">
        <f>SUMIF('бланки '!K48:Y48,"&lt;2")</f>
        <v>14</v>
      </c>
      <c r="E46">
        <f>COUNTIF('бланки '!K48:Y48,"&lt;2")</f>
        <v>14</v>
      </c>
      <c r="F46">
        <f>SUMIF('бланки '!Z48:CK48,"&lt;2")</f>
        <v>59</v>
      </c>
      <c r="G46">
        <f>COUNTIF('бланки '!Z48:CK48,"&lt;2")</f>
        <v>59</v>
      </c>
      <c r="H46">
        <f>SUM('бланки '!CL48:CO48)</f>
        <v>4</v>
      </c>
      <c r="I46">
        <f>анкеты!E44</f>
        <v>37</v>
      </c>
      <c r="J46">
        <f>анкеты!D44</f>
        <v>37</v>
      </c>
      <c r="K46">
        <f>анкеты!G44</f>
        <v>37</v>
      </c>
      <c r="L46">
        <f>анкеты!F44</f>
        <v>37</v>
      </c>
      <c r="M46">
        <f t="shared" si="31"/>
        <v>100</v>
      </c>
      <c r="N46">
        <f t="shared" si="32"/>
        <v>100</v>
      </c>
      <c r="O46">
        <f t="shared" si="33"/>
        <v>100</v>
      </c>
      <c r="P46">
        <f t="shared" si="34"/>
        <v>100</v>
      </c>
      <c r="Q46" s="13">
        <f t="shared" si="35"/>
        <v>100</v>
      </c>
      <c r="R46" s="13">
        <f t="shared" si="36"/>
        <v>100</v>
      </c>
      <c r="S46" s="13">
        <f t="shared" si="37"/>
        <v>100</v>
      </c>
      <c r="T46" s="12">
        <f t="shared" si="38"/>
        <v>100</v>
      </c>
      <c r="U46">
        <f>SUM('бланки '!CP48:CT48)</f>
        <v>5</v>
      </c>
      <c r="X46">
        <f>анкеты!H44</f>
        <v>39</v>
      </c>
      <c r="Y46">
        <f t="shared" si="39"/>
        <v>39</v>
      </c>
      <c r="Z46" s="13">
        <f t="shared" si="40"/>
        <v>100</v>
      </c>
      <c r="AA46" s="13">
        <f t="shared" si="41"/>
        <v>100</v>
      </c>
      <c r="AB46" s="13">
        <f t="shared" si="42"/>
        <v>100</v>
      </c>
      <c r="AC46" s="14">
        <f t="shared" si="43"/>
        <v>100</v>
      </c>
      <c r="AD46">
        <f>IF('бланки '!I48=1,('бланки '!CV48+'бланки '!CX48)*3,SUM('бланки '!CU48:CY48))</f>
        <v>3</v>
      </c>
      <c r="AE46">
        <f>IF('бланки '!H48=0,SUM('бланки '!DC48:DE48)*2-1,SUM('бланки '!CZ48:DE48))</f>
        <v>3</v>
      </c>
      <c r="AF46">
        <f>анкеты!J44</f>
        <v>25</v>
      </c>
      <c r="AG46">
        <f>анкеты!I44</f>
        <v>28</v>
      </c>
      <c r="AH46" s="13">
        <f t="shared" si="44"/>
        <v>60</v>
      </c>
      <c r="AI46" s="13">
        <f t="shared" si="45"/>
        <v>60</v>
      </c>
      <c r="AJ46" s="2">
        <f t="shared" si="46"/>
        <v>89</v>
      </c>
      <c r="AK46" s="14">
        <f t="shared" si="47"/>
        <v>68.7</v>
      </c>
      <c r="AL46">
        <f>анкеты!K44</f>
        <v>39</v>
      </c>
      <c r="AM46">
        <f t="shared" si="48"/>
        <v>39</v>
      </c>
      <c r="AN46">
        <f>анкеты!L44</f>
        <v>39</v>
      </c>
      <c r="AO46">
        <f t="shared" si="49"/>
        <v>39</v>
      </c>
      <c r="AP46">
        <f>анкеты!N44</f>
        <v>36</v>
      </c>
      <c r="AQ46">
        <f>анкеты!M44</f>
        <v>36</v>
      </c>
      <c r="AR46" s="13">
        <f t="shared" si="50"/>
        <v>100</v>
      </c>
      <c r="AS46" s="13">
        <f t="shared" si="51"/>
        <v>100</v>
      </c>
      <c r="AT46" s="13">
        <f t="shared" si="52"/>
        <v>100</v>
      </c>
      <c r="AU46" s="12">
        <f t="shared" si="53"/>
        <v>100</v>
      </c>
      <c r="AV46">
        <f>анкеты!O44</f>
        <v>39</v>
      </c>
      <c r="AW46">
        <f t="shared" si="54"/>
        <v>39</v>
      </c>
      <c r="AX46">
        <f>анкеты!P44</f>
        <v>39</v>
      </c>
      <c r="AY46">
        <f t="shared" si="55"/>
        <v>39</v>
      </c>
      <c r="AZ46">
        <f>анкеты!Q44</f>
        <v>39</v>
      </c>
      <c r="BA46">
        <f t="shared" si="56"/>
        <v>39</v>
      </c>
      <c r="BB46" s="13">
        <f t="shared" si="57"/>
        <v>100</v>
      </c>
      <c r="BC46" s="13">
        <f t="shared" si="58"/>
        <v>100</v>
      </c>
      <c r="BD46" s="13">
        <f t="shared" si="59"/>
        <v>100</v>
      </c>
      <c r="BE46" s="12">
        <f t="shared" si="60"/>
        <v>100</v>
      </c>
      <c r="BF46">
        <f t="shared" si="61"/>
        <v>93.74</v>
      </c>
    </row>
    <row r="47" spans="1:58" x14ac:dyDescent="0.25">
      <c r="A47">
        <f>'бланки '!D49</f>
        <v>44</v>
      </c>
      <c r="B47" t="str">
        <f>'бланки '!C49</f>
        <v>ГБОУ «СОШ №16 Г. МАЛГОБЕК»</v>
      </c>
      <c r="C47">
        <f>анкеты!C45</f>
        <v>439</v>
      </c>
      <c r="D47">
        <f>SUMIF('бланки '!K49:Y49,"&lt;2")</f>
        <v>14</v>
      </c>
      <c r="E47">
        <f>COUNTIF('бланки '!K49:Y49,"&lt;2")</f>
        <v>14</v>
      </c>
      <c r="F47">
        <f>SUMIF('бланки '!Z49:CK49,"&lt;2")</f>
        <v>59</v>
      </c>
      <c r="G47">
        <f>COUNTIF('бланки '!Z49:CK49,"&lt;2")</f>
        <v>59</v>
      </c>
      <c r="H47">
        <f>SUM('бланки '!CL49:CO49)</f>
        <v>4</v>
      </c>
      <c r="I47">
        <f>анкеты!E45</f>
        <v>402</v>
      </c>
      <c r="J47">
        <f>анкеты!D45</f>
        <v>409</v>
      </c>
      <c r="K47">
        <f>анкеты!G45</f>
        <v>380</v>
      </c>
      <c r="L47">
        <f>анкеты!F45</f>
        <v>394</v>
      </c>
      <c r="M47">
        <f t="shared" si="31"/>
        <v>100</v>
      </c>
      <c r="N47">
        <f t="shared" si="32"/>
        <v>100</v>
      </c>
      <c r="O47">
        <f t="shared" si="33"/>
        <v>98.288508557457206</v>
      </c>
      <c r="P47">
        <f t="shared" si="34"/>
        <v>96.44670050761421</v>
      </c>
      <c r="Q47" s="13">
        <f t="shared" si="35"/>
        <v>100</v>
      </c>
      <c r="R47" s="13">
        <f t="shared" si="36"/>
        <v>100</v>
      </c>
      <c r="S47" s="13">
        <f t="shared" si="37"/>
        <v>97</v>
      </c>
      <c r="T47" s="12">
        <f t="shared" si="38"/>
        <v>98.8</v>
      </c>
      <c r="U47">
        <f>SUM('бланки '!CP49:CT49)</f>
        <v>5</v>
      </c>
      <c r="X47">
        <f>анкеты!H45</f>
        <v>422</v>
      </c>
      <c r="Y47">
        <f t="shared" si="39"/>
        <v>439</v>
      </c>
      <c r="Z47" s="13">
        <f t="shared" si="40"/>
        <v>100</v>
      </c>
      <c r="AA47" s="13">
        <f t="shared" si="41"/>
        <v>98</v>
      </c>
      <c r="AB47" s="13">
        <f t="shared" si="42"/>
        <v>96</v>
      </c>
      <c r="AC47" s="14">
        <f t="shared" si="43"/>
        <v>98</v>
      </c>
      <c r="AD47">
        <f>IF('бланки '!I49=1,('бланки '!CV49+'бланки '!CX49)*3,SUM('бланки '!CU49:CY49))</f>
        <v>2</v>
      </c>
      <c r="AE47">
        <f>IF('бланки '!H49=0,SUM('бланки '!DC49:DE49)*2-1,SUM('бланки '!CZ49:DE49))</f>
        <v>3</v>
      </c>
      <c r="AF47">
        <f>анкеты!J45</f>
        <v>197</v>
      </c>
      <c r="AG47">
        <f>анкеты!I45</f>
        <v>198</v>
      </c>
      <c r="AH47" s="13">
        <f t="shared" si="44"/>
        <v>40</v>
      </c>
      <c r="AI47" s="13">
        <f t="shared" si="45"/>
        <v>60</v>
      </c>
      <c r="AJ47" s="2">
        <f t="shared" si="46"/>
        <v>99</v>
      </c>
      <c r="AK47" s="14">
        <f t="shared" si="47"/>
        <v>65.7</v>
      </c>
      <c r="AL47">
        <f>анкеты!K45</f>
        <v>423</v>
      </c>
      <c r="AM47">
        <f t="shared" si="48"/>
        <v>439</v>
      </c>
      <c r="AN47">
        <f>анкеты!L45</f>
        <v>424</v>
      </c>
      <c r="AO47">
        <f t="shared" si="49"/>
        <v>439</v>
      </c>
      <c r="AP47">
        <f>анкеты!N45</f>
        <v>376</v>
      </c>
      <c r="AQ47">
        <f>анкеты!M45</f>
        <v>379</v>
      </c>
      <c r="AR47" s="13">
        <f t="shared" si="50"/>
        <v>96</v>
      </c>
      <c r="AS47" s="13">
        <f t="shared" si="51"/>
        <v>97</v>
      </c>
      <c r="AT47" s="13">
        <f t="shared" si="52"/>
        <v>99</v>
      </c>
      <c r="AU47" s="12">
        <f t="shared" si="53"/>
        <v>97</v>
      </c>
      <c r="AV47">
        <f>анкеты!O45</f>
        <v>451</v>
      </c>
      <c r="AW47">
        <f t="shared" si="54"/>
        <v>439</v>
      </c>
      <c r="AX47">
        <f>анкеты!P45</f>
        <v>420</v>
      </c>
      <c r="AY47">
        <f t="shared" si="55"/>
        <v>439</v>
      </c>
      <c r="AZ47">
        <f>анкеты!Q45</f>
        <v>423</v>
      </c>
      <c r="BA47">
        <f t="shared" si="56"/>
        <v>439</v>
      </c>
      <c r="BB47" s="13">
        <f t="shared" si="57"/>
        <v>103</v>
      </c>
      <c r="BC47" s="13">
        <f t="shared" si="58"/>
        <v>96</v>
      </c>
      <c r="BD47" s="13">
        <f t="shared" si="59"/>
        <v>96</v>
      </c>
      <c r="BE47" s="12">
        <f t="shared" si="60"/>
        <v>98.1</v>
      </c>
      <c r="BF47">
        <f t="shared" si="61"/>
        <v>91.52000000000001</v>
      </c>
    </row>
    <row r="48" spans="1:58" x14ac:dyDescent="0.25">
      <c r="A48">
        <f>'бланки '!D50</f>
        <v>45</v>
      </c>
      <c r="B48" t="str">
        <f>'бланки '!C50</f>
        <v>ГБОУ «СОШ №20 Г. МАЛГОБЕК»</v>
      </c>
      <c r="C48">
        <f>анкеты!C46</f>
        <v>486</v>
      </c>
      <c r="D48">
        <f>SUMIF('бланки '!K50:Y50,"&lt;2")</f>
        <v>14</v>
      </c>
      <c r="E48">
        <f>COUNTIF('бланки '!K50:Y50,"&lt;2")</f>
        <v>14</v>
      </c>
      <c r="F48">
        <f>SUMIF('бланки '!Z50:CK50,"&lt;2")</f>
        <v>59</v>
      </c>
      <c r="G48">
        <f>COUNTIF('бланки '!Z50:CK50,"&lt;2")</f>
        <v>59</v>
      </c>
      <c r="H48">
        <f>SUM('бланки '!CL50:CO50)</f>
        <v>4</v>
      </c>
      <c r="I48">
        <f>анкеты!E46</f>
        <v>458</v>
      </c>
      <c r="J48">
        <f>анкеты!D46</f>
        <v>461</v>
      </c>
      <c r="K48">
        <f>анкеты!G46</f>
        <v>456</v>
      </c>
      <c r="L48">
        <f>анкеты!F46</f>
        <v>462</v>
      </c>
      <c r="M48">
        <f t="shared" si="31"/>
        <v>100</v>
      </c>
      <c r="N48">
        <f t="shared" si="32"/>
        <v>100</v>
      </c>
      <c r="O48">
        <f t="shared" si="33"/>
        <v>99.34924078091106</v>
      </c>
      <c r="P48">
        <f t="shared" si="34"/>
        <v>98.701298701298697</v>
      </c>
      <c r="Q48" s="13">
        <f t="shared" si="35"/>
        <v>100</v>
      </c>
      <c r="R48" s="13">
        <f t="shared" si="36"/>
        <v>100</v>
      </c>
      <c r="S48" s="13">
        <f t="shared" si="37"/>
        <v>99</v>
      </c>
      <c r="T48" s="12">
        <f t="shared" si="38"/>
        <v>99.6</v>
      </c>
      <c r="U48">
        <f>SUM('бланки '!CP50:CT50)</f>
        <v>5</v>
      </c>
      <c r="X48">
        <f>анкеты!H46</f>
        <v>484</v>
      </c>
      <c r="Y48">
        <f t="shared" si="39"/>
        <v>486</v>
      </c>
      <c r="Z48" s="13">
        <f t="shared" si="40"/>
        <v>100</v>
      </c>
      <c r="AA48" s="13">
        <f t="shared" si="41"/>
        <v>100</v>
      </c>
      <c r="AB48" s="13">
        <f t="shared" si="42"/>
        <v>100</v>
      </c>
      <c r="AC48" s="14">
        <f t="shared" si="43"/>
        <v>100</v>
      </c>
      <c r="AD48">
        <f>IF('бланки '!I50=1,('бланки '!CV50+'бланки '!CX50)*3,SUM('бланки '!CU50:CY50))</f>
        <v>2</v>
      </c>
      <c r="AE48">
        <f>IF('бланки '!H50=0,SUM('бланки '!DC50:DE50)*2-1,SUM('бланки '!CZ50:DE50))</f>
        <v>3</v>
      </c>
      <c r="AF48">
        <f>анкеты!J46</f>
        <v>72</v>
      </c>
      <c r="AG48">
        <f>анкеты!I46</f>
        <v>78</v>
      </c>
      <c r="AH48" s="13">
        <f t="shared" si="44"/>
        <v>40</v>
      </c>
      <c r="AI48" s="13">
        <f t="shared" si="45"/>
        <v>60</v>
      </c>
      <c r="AJ48" s="2">
        <f t="shared" si="46"/>
        <v>92</v>
      </c>
      <c r="AK48" s="14">
        <f t="shared" si="47"/>
        <v>63.6</v>
      </c>
      <c r="AL48">
        <f>анкеты!K46</f>
        <v>484</v>
      </c>
      <c r="AM48">
        <f t="shared" si="48"/>
        <v>486</v>
      </c>
      <c r="AN48">
        <f>анкеты!L46</f>
        <v>483</v>
      </c>
      <c r="AO48">
        <f t="shared" si="49"/>
        <v>486</v>
      </c>
      <c r="AP48">
        <f>анкеты!N46</f>
        <v>448</v>
      </c>
      <c r="AQ48">
        <f>анкеты!M46</f>
        <v>448</v>
      </c>
      <c r="AR48" s="13">
        <f t="shared" si="50"/>
        <v>100</v>
      </c>
      <c r="AS48" s="13">
        <f t="shared" si="51"/>
        <v>99</v>
      </c>
      <c r="AT48" s="13">
        <f t="shared" si="52"/>
        <v>100</v>
      </c>
      <c r="AU48" s="12">
        <f t="shared" si="53"/>
        <v>99.6</v>
      </c>
      <c r="AV48">
        <f>анкеты!O46</f>
        <v>484</v>
      </c>
      <c r="AW48">
        <f t="shared" si="54"/>
        <v>486</v>
      </c>
      <c r="AX48">
        <f>анкеты!P46</f>
        <v>482</v>
      </c>
      <c r="AY48">
        <f t="shared" si="55"/>
        <v>486</v>
      </c>
      <c r="AZ48">
        <f>анкеты!Q46</f>
        <v>484</v>
      </c>
      <c r="BA48">
        <f t="shared" si="56"/>
        <v>486</v>
      </c>
      <c r="BB48" s="13">
        <f t="shared" si="57"/>
        <v>100</v>
      </c>
      <c r="BC48" s="13">
        <f t="shared" si="58"/>
        <v>99</v>
      </c>
      <c r="BD48" s="13">
        <f t="shared" si="59"/>
        <v>100</v>
      </c>
      <c r="BE48" s="12">
        <f t="shared" si="60"/>
        <v>99.8</v>
      </c>
      <c r="BF48">
        <f t="shared" si="61"/>
        <v>92.52</v>
      </c>
    </row>
    <row r="49" spans="1:58" x14ac:dyDescent="0.25">
      <c r="A49">
        <f>'бланки '!D51</f>
        <v>46</v>
      </c>
      <c r="B49" t="str">
        <f>'бланки '!C51</f>
        <v>ГБОУ «СОШ№1 С.П. Верхние Ачалуки»</v>
      </c>
      <c r="C49">
        <f>анкеты!C47</f>
        <v>168</v>
      </c>
      <c r="D49">
        <f>SUMIF('бланки '!K51:Y51,"&lt;2")</f>
        <v>14</v>
      </c>
      <c r="E49">
        <f>COUNTIF('бланки '!K51:Y51,"&lt;2")</f>
        <v>14</v>
      </c>
      <c r="F49">
        <f>SUMIF('бланки '!Z51:CK51,"&lt;2")</f>
        <v>59</v>
      </c>
      <c r="G49">
        <f>COUNTIF('бланки '!Z51:CK51,"&lt;2")</f>
        <v>59</v>
      </c>
      <c r="H49">
        <f>SUM('бланки '!CL51:CO51)</f>
        <v>4</v>
      </c>
      <c r="I49">
        <f>анкеты!E47</f>
        <v>164</v>
      </c>
      <c r="J49">
        <f>анкеты!D47</f>
        <v>164</v>
      </c>
      <c r="K49">
        <f>анкеты!G47</f>
        <v>164</v>
      </c>
      <c r="L49">
        <f>анкеты!F47</f>
        <v>166</v>
      </c>
      <c r="M49">
        <f t="shared" si="31"/>
        <v>100</v>
      </c>
      <c r="N49">
        <f t="shared" si="32"/>
        <v>100</v>
      </c>
      <c r="O49">
        <f t="shared" si="33"/>
        <v>100</v>
      </c>
      <c r="P49">
        <f t="shared" si="34"/>
        <v>98.795180722891558</v>
      </c>
      <c r="Q49" s="13">
        <f t="shared" si="35"/>
        <v>100</v>
      </c>
      <c r="R49" s="13">
        <f t="shared" si="36"/>
        <v>100</v>
      </c>
      <c r="S49" s="13">
        <f t="shared" si="37"/>
        <v>99</v>
      </c>
      <c r="T49" s="12">
        <f t="shared" si="38"/>
        <v>99.6</v>
      </c>
      <c r="U49">
        <f>SUM('бланки '!CP51:CT51)</f>
        <v>5</v>
      </c>
      <c r="X49">
        <f>анкеты!H47</f>
        <v>165</v>
      </c>
      <c r="Y49">
        <f t="shared" si="39"/>
        <v>168</v>
      </c>
      <c r="Z49" s="13">
        <f t="shared" si="40"/>
        <v>100</v>
      </c>
      <c r="AA49" s="13">
        <f t="shared" si="41"/>
        <v>99</v>
      </c>
      <c r="AB49" s="13">
        <f t="shared" si="42"/>
        <v>98</v>
      </c>
      <c r="AC49" s="14">
        <f t="shared" si="43"/>
        <v>99</v>
      </c>
      <c r="AD49">
        <f>IF('бланки '!I51=1,('бланки '!CV51+'бланки '!CX51)*3,SUM('бланки '!CU51:CY51))</f>
        <v>5</v>
      </c>
      <c r="AE49">
        <f>IF('бланки '!H51=0,SUM('бланки '!DC51:DE51)*2-1,SUM('бланки '!CZ51:DE51))</f>
        <v>3</v>
      </c>
      <c r="AF49">
        <f>анкеты!J47</f>
        <v>117</v>
      </c>
      <c r="AG49">
        <f>анкеты!I47</f>
        <v>118</v>
      </c>
      <c r="AH49" s="13">
        <f t="shared" si="44"/>
        <v>100</v>
      </c>
      <c r="AI49" s="13">
        <f t="shared" si="45"/>
        <v>60</v>
      </c>
      <c r="AJ49" s="2">
        <f t="shared" si="46"/>
        <v>99</v>
      </c>
      <c r="AK49" s="14">
        <f t="shared" si="47"/>
        <v>83.7</v>
      </c>
      <c r="AL49">
        <f>анкеты!K47</f>
        <v>166</v>
      </c>
      <c r="AM49">
        <f t="shared" si="48"/>
        <v>168</v>
      </c>
      <c r="AN49">
        <f>анкеты!L47</f>
        <v>166</v>
      </c>
      <c r="AO49">
        <f t="shared" si="49"/>
        <v>168</v>
      </c>
      <c r="AP49">
        <f>анкеты!N47</f>
        <v>156</v>
      </c>
      <c r="AQ49">
        <f>анкеты!M47</f>
        <v>157</v>
      </c>
      <c r="AR49" s="13">
        <f t="shared" si="50"/>
        <v>99</v>
      </c>
      <c r="AS49" s="13">
        <f t="shared" si="51"/>
        <v>99</v>
      </c>
      <c r="AT49" s="13">
        <f t="shared" si="52"/>
        <v>99</v>
      </c>
      <c r="AU49" s="12">
        <f t="shared" si="53"/>
        <v>99</v>
      </c>
      <c r="AV49">
        <f>анкеты!O47</f>
        <v>165</v>
      </c>
      <c r="AW49">
        <f t="shared" si="54"/>
        <v>168</v>
      </c>
      <c r="AX49">
        <f>анкеты!P47</f>
        <v>167</v>
      </c>
      <c r="AY49">
        <f t="shared" si="55"/>
        <v>168</v>
      </c>
      <c r="AZ49">
        <f>анкеты!Q47</f>
        <v>167</v>
      </c>
      <c r="BA49">
        <f t="shared" si="56"/>
        <v>168</v>
      </c>
      <c r="BB49" s="13">
        <f t="shared" si="57"/>
        <v>98</v>
      </c>
      <c r="BC49" s="13">
        <f t="shared" si="58"/>
        <v>99</v>
      </c>
      <c r="BD49" s="13">
        <f t="shared" si="59"/>
        <v>99</v>
      </c>
      <c r="BE49" s="12">
        <f t="shared" si="60"/>
        <v>98.7</v>
      </c>
      <c r="BF49">
        <f t="shared" si="61"/>
        <v>96</v>
      </c>
    </row>
    <row r="50" spans="1:58" x14ac:dyDescent="0.25">
      <c r="A50">
        <f>'бланки '!D52</f>
        <v>47</v>
      </c>
      <c r="B50" t="str">
        <f>'бланки '!C52</f>
        <v>ГБОУ «ШКОЛА-ИНТЕРНАТ №4 МАЛГОБЕКСКОГО РАЙОНА»</v>
      </c>
      <c r="C50">
        <f>анкеты!C48</f>
        <v>124</v>
      </c>
      <c r="D50">
        <f>SUMIF('бланки '!K52:Y52,"&lt;2")</f>
        <v>14</v>
      </c>
      <c r="E50">
        <f>COUNTIF('бланки '!K52:Y52,"&lt;2")</f>
        <v>14</v>
      </c>
      <c r="F50">
        <f>SUMIF('бланки '!Z52:CK52,"&lt;2")</f>
        <v>59</v>
      </c>
      <c r="G50">
        <f>COUNTIF('бланки '!Z52:CK52,"&lt;2")</f>
        <v>59</v>
      </c>
      <c r="H50">
        <f>SUM('бланки '!CL52:CO52)</f>
        <v>4</v>
      </c>
      <c r="I50">
        <f>анкеты!E48</f>
        <v>116</v>
      </c>
      <c r="J50">
        <f>анкеты!D48</f>
        <v>118</v>
      </c>
      <c r="K50">
        <f>анкеты!G48</f>
        <v>116</v>
      </c>
      <c r="L50">
        <f>анкеты!F48</f>
        <v>118</v>
      </c>
      <c r="M50">
        <f t="shared" si="31"/>
        <v>100</v>
      </c>
      <c r="N50">
        <f t="shared" si="32"/>
        <v>100</v>
      </c>
      <c r="O50">
        <f t="shared" si="33"/>
        <v>98.305084745762713</v>
      </c>
      <c r="P50">
        <f t="shared" si="34"/>
        <v>98.305084745762713</v>
      </c>
      <c r="Q50" s="13">
        <f t="shared" si="35"/>
        <v>100</v>
      </c>
      <c r="R50" s="13">
        <f t="shared" si="36"/>
        <v>100</v>
      </c>
      <c r="S50" s="13">
        <f t="shared" si="37"/>
        <v>98</v>
      </c>
      <c r="T50" s="12">
        <f t="shared" si="38"/>
        <v>99.2</v>
      </c>
      <c r="U50">
        <f>SUM('бланки '!CP52:CT52)</f>
        <v>5</v>
      </c>
      <c r="X50">
        <f>анкеты!H48</f>
        <v>123</v>
      </c>
      <c r="Y50">
        <f t="shared" si="39"/>
        <v>124</v>
      </c>
      <c r="Z50" s="13">
        <f t="shared" si="40"/>
        <v>100</v>
      </c>
      <c r="AA50" s="13">
        <f t="shared" si="41"/>
        <v>99</v>
      </c>
      <c r="AB50" s="13">
        <f t="shared" si="42"/>
        <v>99</v>
      </c>
      <c r="AC50" s="14">
        <f t="shared" si="43"/>
        <v>99.5</v>
      </c>
      <c r="AD50">
        <f>IF('бланки '!I52=1,('бланки '!CV52+'бланки '!CX52)*3,SUM('бланки '!CU52:CY52))</f>
        <v>6</v>
      </c>
      <c r="AE50">
        <f>IF('бланки '!H52=0,SUM('бланки '!DC52:DE52)*2-1,SUM('бланки '!CZ52:DE52))</f>
        <v>5</v>
      </c>
      <c r="AF50">
        <f>анкеты!J48</f>
        <v>16</v>
      </c>
      <c r="AG50">
        <f>анкеты!I48</f>
        <v>16</v>
      </c>
      <c r="AH50" s="13">
        <f t="shared" si="44"/>
        <v>100</v>
      </c>
      <c r="AI50" s="13">
        <f t="shared" si="45"/>
        <v>100</v>
      </c>
      <c r="AJ50" s="2">
        <f t="shared" si="46"/>
        <v>100</v>
      </c>
      <c r="AK50" s="14">
        <f t="shared" si="47"/>
        <v>100</v>
      </c>
      <c r="AL50">
        <f>анкеты!K48</f>
        <v>123</v>
      </c>
      <c r="AM50">
        <f t="shared" si="48"/>
        <v>124</v>
      </c>
      <c r="AN50">
        <f>анкеты!L48</f>
        <v>123</v>
      </c>
      <c r="AO50">
        <f t="shared" si="49"/>
        <v>124</v>
      </c>
      <c r="AP50">
        <f>анкеты!N48</f>
        <v>109</v>
      </c>
      <c r="AQ50">
        <f>анкеты!M48</f>
        <v>110</v>
      </c>
      <c r="AR50" s="13">
        <f t="shared" si="50"/>
        <v>99</v>
      </c>
      <c r="AS50" s="13">
        <f t="shared" si="51"/>
        <v>99</v>
      </c>
      <c r="AT50" s="13">
        <f t="shared" si="52"/>
        <v>99</v>
      </c>
      <c r="AU50" s="12">
        <f t="shared" si="53"/>
        <v>99</v>
      </c>
      <c r="AV50">
        <f>анкеты!O48</f>
        <v>121</v>
      </c>
      <c r="AW50">
        <f t="shared" si="54"/>
        <v>124</v>
      </c>
      <c r="AX50">
        <f>анкеты!P48</f>
        <v>122</v>
      </c>
      <c r="AY50">
        <f t="shared" si="55"/>
        <v>124</v>
      </c>
      <c r="AZ50">
        <f>анкеты!Q48</f>
        <v>123</v>
      </c>
      <c r="BA50">
        <f t="shared" si="56"/>
        <v>124</v>
      </c>
      <c r="BB50" s="13">
        <f t="shared" si="57"/>
        <v>98</v>
      </c>
      <c r="BC50" s="13">
        <f t="shared" si="58"/>
        <v>98</v>
      </c>
      <c r="BD50" s="13">
        <f t="shared" si="59"/>
        <v>99</v>
      </c>
      <c r="BE50" s="12">
        <f t="shared" si="60"/>
        <v>98.5</v>
      </c>
      <c r="BF50">
        <f t="shared" si="61"/>
        <v>99.24</v>
      </c>
    </row>
    <row r="51" spans="1:58" x14ac:dyDescent="0.25">
      <c r="A51">
        <f>'бланки '!D53</f>
        <v>48</v>
      </c>
      <c r="B51" t="str">
        <f>'бланки '!C53</f>
        <v>ГБОУ «ООШ №8 С.П.САГОПШИ»</v>
      </c>
      <c r="C51">
        <f>анкеты!C49</f>
        <v>315</v>
      </c>
      <c r="D51">
        <f>SUMIF('бланки '!K53:Y53,"&lt;2")</f>
        <v>14</v>
      </c>
      <c r="E51">
        <f>COUNTIF('бланки '!K53:Y53,"&lt;2")</f>
        <v>14</v>
      </c>
      <c r="F51">
        <f>SUMIF('бланки '!Z53:CK53,"&lt;2")</f>
        <v>59</v>
      </c>
      <c r="G51">
        <f>COUNTIF('бланки '!Z53:CK53,"&lt;2")</f>
        <v>59</v>
      </c>
      <c r="H51">
        <f>SUM('бланки '!CL53:CO53)</f>
        <v>4</v>
      </c>
      <c r="I51">
        <f>анкеты!E49</f>
        <v>278</v>
      </c>
      <c r="J51">
        <f>анкеты!D49</f>
        <v>283</v>
      </c>
      <c r="K51">
        <f>анкеты!G49</f>
        <v>250</v>
      </c>
      <c r="L51">
        <f>анкеты!F49</f>
        <v>253</v>
      </c>
      <c r="M51">
        <f t="shared" si="31"/>
        <v>100</v>
      </c>
      <c r="N51">
        <f t="shared" si="32"/>
        <v>100</v>
      </c>
      <c r="O51">
        <f t="shared" si="33"/>
        <v>98.233215547703182</v>
      </c>
      <c r="P51">
        <f t="shared" si="34"/>
        <v>98.814229249011859</v>
      </c>
      <c r="Q51" s="13">
        <f t="shared" si="35"/>
        <v>100</v>
      </c>
      <c r="R51" s="13">
        <f t="shared" si="36"/>
        <v>100</v>
      </c>
      <c r="S51" s="13">
        <f t="shared" si="37"/>
        <v>98</v>
      </c>
      <c r="T51" s="12">
        <f t="shared" si="38"/>
        <v>99.2</v>
      </c>
      <c r="U51">
        <f>SUM('бланки '!CP53:CT53)</f>
        <v>5</v>
      </c>
      <c r="X51">
        <f>анкеты!H49</f>
        <v>307</v>
      </c>
      <c r="Y51">
        <f t="shared" si="39"/>
        <v>315</v>
      </c>
      <c r="Z51" s="13">
        <f t="shared" si="40"/>
        <v>100</v>
      </c>
      <c r="AA51" s="13">
        <f t="shared" si="41"/>
        <v>98</v>
      </c>
      <c r="AB51" s="13">
        <f t="shared" si="42"/>
        <v>97</v>
      </c>
      <c r="AC51" s="14">
        <f t="shared" si="43"/>
        <v>98.5</v>
      </c>
      <c r="AD51">
        <f>IF('бланки '!I53=1,('бланки '!CV53+'бланки '!CX53)*3,SUM('бланки '!CU53:CY53))</f>
        <v>1</v>
      </c>
      <c r="AE51">
        <f>IF('бланки '!H53=0,SUM('бланки '!DC53:DE53)*2-1,SUM('бланки '!CZ53:DE53))</f>
        <v>5</v>
      </c>
      <c r="AF51">
        <f>анкеты!J49</f>
        <v>214</v>
      </c>
      <c r="AG51">
        <f>анкеты!I49</f>
        <v>217</v>
      </c>
      <c r="AH51" s="13">
        <f t="shared" si="44"/>
        <v>20</v>
      </c>
      <c r="AI51" s="13">
        <f t="shared" si="45"/>
        <v>100</v>
      </c>
      <c r="AJ51" s="2">
        <f t="shared" si="46"/>
        <v>99</v>
      </c>
      <c r="AK51" s="14">
        <f t="shared" si="47"/>
        <v>75.7</v>
      </c>
      <c r="AL51">
        <f>анкеты!K49</f>
        <v>306</v>
      </c>
      <c r="AM51">
        <f t="shared" si="48"/>
        <v>315</v>
      </c>
      <c r="AN51">
        <f>анкеты!L49</f>
        <v>312</v>
      </c>
      <c r="AO51">
        <f t="shared" si="49"/>
        <v>315</v>
      </c>
      <c r="AP51">
        <f>анкеты!N49</f>
        <v>190</v>
      </c>
      <c r="AQ51">
        <f>анкеты!M49</f>
        <v>192</v>
      </c>
      <c r="AR51" s="13">
        <f t="shared" si="50"/>
        <v>97</v>
      </c>
      <c r="AS51" s="13">
        <f t="shared" si="51"/>
        <v>99</v>
      </c>
      <c r="AT51" s="13">
        <f t="shared" si="52"/>
        <v>99</v>
      </c>
      <c r="AU51" s="12">
        <f t="shared" si="53"/>
        <v>98.2</v>
      </c>
      <c r="AV51">
        <f>анкеты!O49</f>
        <v>284</v>
      </c>
      <c r="AW51">
        <f t="shared" si="54"/>
        <v>315</v>
      </c>
      <c r="AX51">
        <f>анкеты!P49</f>
        <v>312</v>
      </c>
      <c r="AY51">
        <f t="shared" si="55"/>
        <v>315</v>
      </c>
      <c r="AZ51">
        <f>анкеты!Q49</f>
        <v>311</v>
      </c>
      <c r="BA51">
        <f t="shared" si="56"/>
        <v>315</v>
      </c>
      <c r="BB51" s="13">
        <f t="shared" si="57"/>
        <v>90</v>
      </c>
      <c r="BC51" s="13">
        <f t="shared" si="58"/>
        <v>99</v>
      </c>
      <c r="BD51" s="13">
        <f t="shared" si="59"/>
        <v>99</v>
      </c>
      <c r="BE51" s="12">
        <f t="shared" si="60"/>
        <v>96.3</v>
      </c>
      <c r="BF51">
        <f t="shared" si="61"/>
        <v>93.58</v>
      </c>
    </row>
    <row r="52" spans="1:58" x14ac:dyDescent="0.25">
      <c r="A52">
        <f>'бланки '!D54</f>
        <v>49</v>
      </c>
      <c r="B52" t="str">
        <f>'бланки '!C54</f>
        <v>ГБОУ «СОШ №22 С.П. ВЕРХНИЕ АЧАЛУКИ»</v>
      </c>
      <c r="C52">
        <f>анкеты!C50</f>
        <v>208</v>
      </c>
      <c r="D52">
        <f>SUMIF('бланки '!K54:Y54,"&lt;2")</f>
        <v>14</v>
      </c>
      <c r="E52">
        <f>COUNTIF('бланки '!K54:Y54,"&lt;2")</f>
        <v>14</v>
      </c>
      <c r="F52">
        <f>SUMIF('бланки '!Z54:CK54,"&lt;2")</f>
        <v>59</v>
      </c>
      <c r="G52">
        <f>COUNTIF('бланки '!Z54:CK54,"&lt;2")</f>
        <v>59</v>
      </c>
      <c r="H52">
        <f>SUM('бланки '!CL54:CO54)</f>
        <v>4</v>
      </c>
      <c r="I52">
        <f>анкеты!E50</f>
        <v>184</v>
      </c>
      <c r="J52">
        <f>анкеты!D50</f>
        <v>186</v>
      </c>
      <c r="K52">
        <f>анкеты!G50</f>
        <v>181</v>
      </c>
      <c r="L52">
        <f>анкеты!F50</f>
        <v>185</v>
      </c>
      <c r="M52">
        <f t="shared" si="31"/>
        <v>100</v>
      </c>
      <c r="N52">
        <f t="shared" si="32"/>
        <v>100</v>
      </c>
      <c r="O52">
        <f t="shared" si="33"/>
        <v>98.924731182795696</v>
      </c>
      <c r="P52">
        <f t="shared" si="34"/>
        <v>97.837837837837839</v>
      </c>
      <c r="Q52" s="13">
        <f t="shared" si="35"/>
        <v>100</v>
      </c>
      <c r="R52" s="13">
        <f t="shared" si="36"/>
        <v>100</v>
      </c>
      <c r="S52" s="13">
        <f t="shared" si="37"/>
        <v>98</v>
      </c>
      <c r="T52" s="12">
        <f t="shared" si="38"/>
        <v>99.2</v>
      </c>
      <c r="U52">
        <f>SUM('бланки '!CP54:CT54)</f>
        <v>5</v>
      </c>
      <c r="X52">
        <f>анкеты!H50</f>
        <v>207</v>
      </c>
      <c r="Y52">
        <f t="shared" si="39"/>
        <v>208</v>
      </c>
      <c r="Z52" s="13">
        <f t="shared" si="40"/>
        <v>100</v>
      </c>
      <c r="AA52" s="13">
        <f t="shared" si="41"/>
        <v>99</v>
      </c>
      <c r="AB52" s="13">
        <f t="shared" si="42"/>
        <v>99</v>
      </c>
      <c r="AC52" s="14">
        <f t="shared" si="43"/>
        <v>99.5</v>
      </c>
      <c r="AD52">
        <f>IF('бланки '!I54=1,('бланки '!CV54+'бланки '!CX54)*3,SUM('бланки '!CU54:CY54))</f>
        <v>2</v>
      </c>
      <c r="AE52">
        <f>IF('бланки '!H54=0,SUM('бланки '!DC54:DE54)*2-1,SUM('бланки '!CZ54:DE54))</f>
        <v>5</v>
      </c>
      <c r="AF52">
        <f>анкеты!J50</f>
        <v>5</v>
      </c>
      <c r="AG52">
        <f>анкеты!I50</f>
        <v>5</v>
      </c>
      <c r="AH52" s="13">
        <f t="shared" si="44"/>
        <v>40</v>
      </c>
      <c r="AI52" s="13">
        <f t="shared" si="45"/>
        <v>100</v>
      </c>
      <c r="AJ52" s="2">
        <f t="shared" si="46"/>
        <v>100</v>
      </c>
      <c r="AK52" s="14">
        <f t="shared" si="47"/>
        <v>82</v>
      </c>
      <c r="AL52">
        <f>анкеты!K50</f>
        <v>208</v>
      </c>
      <c r="AM52">
        <f t="shared" si="48"/>
        <v>208</v>
      </c>
      <c r="AN52">
        <f>анкеты!L50</f>
        <v>207</v>
      </c>
      <c r="AO52">
        <f t="shared" si="49"/>
        <v>208</v>
      </c>
      <c r="AP52">
        <f>анкеты!N50</f>
        <v>187</v>
      </c>
      <c r="AQ52">
        <f>анкеты!M50</f>
        <v>187</v>
      </c>
      <c r="AR52" s="13">
        <f t="shared" si="50"/>
        <v>100</v>
      </c>
      <c r="AS52" s="13">
        <f t="shared" si="51"/>
        <v>99</v>
      </c>
      <c r="AT52" s="13">
        <f t="shared" si="52"/>
        <v>100</v>
      </c>
      <c r="AU52" s="12">
        <f t="shared" si="53"/>
        <v>99.6</v>
      </c>
      <c r="AV52">
        <f>анкеты!O50</f>
        <v>208</v>
      </c>
      <c r="AW52">
        <f t="shared" si="54"/>
        <v>208</v>
      </c>
      <c r="AX52">
        <f>анкеты!P50</f>
        <v>208</v>
      </c>
      <c r="AY52">
        <f t="shared" si="55"/>
        <v>208</v>
      </c>
      <c r="AZ52">
        <f>анкеты!Q50</f>
        <v>208</v>
      </c>
      <c r="BA52">
        <f t="shared" si="56"/>
        <v>208</v>
      </c>
      <c r="BB52" s="13">
        <f t="shared" si="57"/>
        <v>100</v>
      </c>
      <c r="BC52" s="13">
        <f t="shared" si="58"/>
        <v>100</v>
      </c>
      <c r="BD52" s="13">
        <f t="shared" si="59"/>
        <v>100</v>
      </c>
      <c r="BE52" s="12">
        <f t="shared" si="60"/>
        <v>100</v>
      </c>
      <c r="BF52">
        <f t="shared" si="61"/>
        <v>96.059999999999988</v>
      </c>
    </row>
    <row r="53" spans="1:58" x14ac:dyDescent="0.25">
      <c r="A53">
        <f>'бланки '!D55</f>
        <v>50</v>
      </c>
      <c r="B53" t="str">
        <f>'бланки '!C55</f>
        <v>ГБОУ «ООШ №24 С.П. НОВЫЙ РЕДАНТ»</v>
      </c>
      <c r="C53">
        <f>анкеты!C51</f>
        <v>164</v>
      </c>
      <c r="D53">
        <f>SUMIF('бланки '!K55:Y55,"&lt;2")</f>
        <v>14</v>
      </c>
      <c r="E53">
        <f>COUNTIF('бланки '!K55:Y55,"&lt;2")</f>
        <v>14</v>
      </c>
      <c r="F53">
        <f>SUMIF('бланки '!Z55:CK55,"&lt;2")</f>
        <v>59</v>
      </c>
      <c r="G53">
        <f>COUNTIF('бланки '!Z55:CK55,"&lt;2")</f>
        <v>59</v>
      </c>
      <c r="H53">
        <f>SUM('бланки '!CL55:CO55)</f>
        <v>4</v>
      </c>
      <c r="I53">
        <f>анкеты!E51</f>
        <v>160</v>
      </c>
      <c r="J53">
        <f>анкеты!D51</f>
        <v>160</v>
      </c>
      <c r="K53">
        <f>анкеты!G51</f>
        <v>160</v>
      </c>
      <c r="L53">
        <f>анкеты!F51</f>
        <v>162</v>
      </c>
      <c r="M53">
        <f t="shared" si="31"/>
        <v>100</v>
      </c>
      <c r="N53">
        <f t="shared" si="32"/>
        <v>100</v>
      </c>
      <c r="O53">
        <f t="shared" si="33"/>
        <v>100</v>
      </c>
      <c r="P53">
        <f t="shared" si="34"/>
        <v>98.76543209876543</v>
      </c>
      <c r="Q53" s="13">
        <f t="shared" si="35"/>
        <v>100</v>
      </c>
      <c r="R53" s="13">
        <f t="shared" si="36"/>
        <v>100</v>
      </c>
      <c r="S53" s="13">
        <f t="shared" si="37"/>
        <v>99</v>
      </c>
      <c r="T53" s="12">
        <f t="shared" si="38"/>
        <v>99.6</v>
      </c>
      <c r="U53">
        <f>SUM('бланки '!CP55:CT55)</f>
        <v>5</v>
      </c>
      <c r="X53">
        <f>анкеты!H51</f>
        <v>161</v>
      </c>
      <c r="Y53">
        <f t="shared" si="39"/>
        <v>164</v>
      </c>
      <c r="Z53" s="13">
        <f t="shared" si="40"/>
        <v>100</v>
      </c>
      <c r="AA53" s="13">
        <f t="shared" si="41"/>
        <v>99</v>
      </c>
      <c r="AB53" s="13">
        <f t="shared" si="42"/>
        <v>98</v>
      </c>
      <c r="AC53" s="14">
        <f t="shared" si="43"/>
        <v>99</v>
      </c>
      <c r="AD53">
        <f>IF('бланки '!I55=1,('бланки '!CV55+'бланки '!CX55)*3,SUM('бланки '!CU55:CY55))</f>
        <v>1</v>
      </c>
      <c r="AE53">
        <f>IF('бланки '!H55=0,SUM('бланки '!DC55:DE55)*2-1,SUM('бланки '!CZ55:DE55))</f>
        <v>3</v>
      </c>
      <c r="AF53">
        <f>анкеты!J51</f>
        <v>127</v>
      </c>
      <c r="AG53">
        <f>анкеты!I51</f>
        <v>128</v>
      </c>
      <c r="AH53" s="13">
        <f t="shared" si="44"/>
        <v>20</v>
      </c>
      <c r="AI53" s="13">
        <f t="shared" si="45"/>
        <v>60</v>
      </c>
      <c r="AJ53" s="2">
        <f t="shared" si="46"/>
        <v>99</v>
      </c>
      <c r="AK53" s="14">
        <f t="shared" si="47"/>
        <v>59.7</v>
      </c>
      <c r="AL53">
        <f>анкеты!K51</f>
        <v>162</v>
      </c>
      <c r="AM53">
        <f t="shared" si="48"/>
        <v>164</v>
      </c>
      <c r="AN53">
        <f>анкеты!L51</f>
        <v>162</v>
      </c>
      <c r="AO53">
        <f t="shared" si="49"/>
        <v>164</v>
      </c>
      <c r="AP53">
        <f>анкеты!N51</f>
        <v>152</v>
      </c>
      <c r="AQ53">
        <f>анкеты!M51</f>
        <v>154</v>
      </c>
      <c r="AR53" s="13">
        <f t="shared" si="50"/>
        <v>99</v>
      </c>
      <c r="AS53" s="13">
        <f t="shared" si="51"/>
        <v>99</v>
      </c>
      <c r="AT53" s="13">
        <f t="shared" si="52"/>
        <v>99</v>
      </c>
      <c r="AU53" s="12">
        <f t="shared" si="53"/>
        <v>99</v>
      </c>
      <c r="AV53">
        <f>анкеты!O51</f>
        <v>160</v>
      </c>
      <c r="AW53">
        <f t="shared" si="54"/>
        <v>164</v>
      </c>
      <c r="AX53">
        <f>анкеты!P51</f>
        <v>163</v>
      </c>
      <c r="AY53">
        <f t="shared" si="55"/>
        <v>164</v>
      </c>
      <c r="AZ53">
        <f>анкеты!Q51</f>
        <v>163</v>
      </c>
      <c r="BA53">
        <f t="shared" si="56"/>
        <v>164</v>
      </c>
      <c r="BB53" s="13">
        <f t="shared" si="57"/>
        <v>98</v>
      </c>
      <c r="BC53" s="13">
        <f t="shared" si="58"/>
        <v>99</v>
      </c>
      <c r="BD53" s="13">
        <f t="shared" si="59"/>
        <v>99</v>
      </c>
      <c r="BE53" s="12">
        <f t="shared" si="60"/>
        <v>98.7</v>
      </c>
      <c r="BF53">
        <f t="shared" si="61"/>
        <v>91.2</v>
      </c>
    </row>
    <row r="54" spans="1:58" x14ac:dyDescent="0.25">
      <c r="A54">
        <f>'бланки '!D56</f>
        <v>51</v>
      </c>
      <c r="B54" t="str">
        <f>'бланки '!C56</f>
        <v>ГБОУ «ООШ №29 С.П. СРЕДНИЕ АЧАЛУКИ»</v>
      </c>
      <c r="C54">
        <f>анкеты!C52</f>
        <v>114</v>
      </c>
      <c r="D54">
        <f>SUMIF('бланки '!K56:Y56,"&lt;2")</f>
        <v>14</v>
      </c>
      <c r="E54">
        <f>COUNTIF('бланки '!K56:Y56,"&lt;2")</f>
        <v>14</v>
      </c>
      <c r="F54">
        <f>SUMIF('бланки '!Z56:CK56,"&lt;2")</f>
        <v>59</v>
      </c>
      <c r="G54">
        <f>COUNTIF('бланки '!Z56:CK56,"&lt;2")</f>
        <v>59</v>
      </c>
      <c r="H54">
        <f>SUM('бланки '!CL56:CO56)</f>
        <v>4</v>
      </c>
      <c r="I54">
        <f>анкеты!E52</f>
        <v>102</v>
      </c>
      <c r="J54">
        <f>анкеты!D52</f>
        <v>104</v>
      </c>
      <c r="K54">
        <f>анкеты!G52</f>
        <v>95</v>
      </c>
      <c r="L54">
        <f>анкеты!F52</f>
        <v>96</v>
      </c>
      <c r="M54">
        <f t="shared" si="31"/>
        <v>100</v>
      </c>
      <c r="N54">
        <f t="shared" si="32"/>
        <v>100</v>
      </c>
      <c r="O54">
        <f t="shared" si="33"/>
        <v>98.076923076923066</v>
      </c>
      <c r="P54">
        <f t="shared" si="34"/>
        <v>98.958333333333343</v>
      </c>
      <c r="Q54" s="13">
        <f t="shared" si="35"/>
        <v>100</v>
      </c>
      <c r="R54" s="13">
        <f t="shared" si="36"/>
        <v>100</v>
      </c>
      <c r="S54" s="13">
        <f t="shared" si="37"/>
        <v>98</v>
      </c>
      <c r="T54" s="12">
        <f t="shared" si="38"/>
        <v>99.2</v>
      </c>
      <c r="U54">
        <f>SUM('бланки '!CP56:CT56)</f>
        <v>5</v>
      </c>
      <c r="X54">
        <f>анкеты!H52</f>
        <v>104</v>
      </c>
      <c r="Y54">
        <f t="shared" si="39"/>
        <v>114</v>
      </c>
      <c r="Z54" s="13">
        <f t="shared" si="40"/>
        <v>100</v>
      </c>
      <c r="AA54" s="13">
        <f t="shared" si="41"/>
        <v>95</v>
      </c>
      <c r="AB54" s="13">
        <f t="shared" si="42"/>
        <v>91</v>
      </c>
      <c r="AC54" s="14">
        <f t="shared" si="43"/>
        <v>95.5</v>
      </c>
      <c r="AD54">
        <f>IF('бланки '!I56=1,('бланки '!CV56+'бланки '!CX56)*3,SUM('бланки '!CU56:CY56))</f>
        <v>3</v>
      </c>
      <c r="AE54">
        <f>IF('бланки '!H56=0,SUM('бланки '!DC56:DE56)*2-1,SUM('бланки '!CZ56:DE56))</f>
        <v>4</v>
      </c>
      <c r="AF54">
        <f>анкеты!J52</f>
        <v>45</v>
      </c>
      <c r="AG54">
        <f>анкеты!I52</f>
        <v>48</v>
      </c>
      <c r="AH54" s="13">
        <f t="shared" si="44"/>
        <v>60</v>
      </c>
      <c r="AI54" s="13">
        <f t="shared" si="45"/>
        <v>80</v>
      </c>
      <c r="AJ54" s="2">
        <f t="shared" si="46"/>
        <v>94</v>
      </c>
      <c r="AK54" s="14">
        <f t="shared" si="47"/>
        <v>78.2</v>
      </c>
      <c r="AL54">
        <f>анкеты!K52</f>
        <v>112</v>
      </c>
      <c r="AM54">
        <f t="shared" si="48"/>
        <v>114</v>
      </c>
      <c r="AN54">
        <f>анкеты!L52</f>
        <v>112</v>
      </c>
      <c r="AO54">
        <f t="shared" si="49"/>
        <v>114</v>
      </c>
      <c r="AP54">
        <f>анкеты!N52</f>
        <v>96</v>
      </c>
      <c r="AQ54">
        <f>анкеты!M52</f>
        <v>97</v>
      </c>
      <c r="AR54" s="13">
        <f t="shared" si="50"/>
        <v>98</v>
      </c>
      <c r="AS54" s="13">
        <f t="shared" si="51"/>
        <v>98</v>
      </c>
      <c r="AT54" s="13">
        <f t="shared" si="52"/>
        <v>99</v>
      </c>
      <c r="AU54" s="12">
        <f t="shared" si="53"/>
        <v>98.2</v>
      </c>
      <c r="AV54">
        <f>анкеты!O52</f>
        <v>112</v>
      </c>
      <c r="AW54">
        <f t="shared" si="54"/>
        <v>114</v>
      </c>
      <c r="AX54">
        <f>анкеты!P52</f>
        <v>112</v>
      </c>
      <c r="AY54">
        <f t="shared" si="55"/>
        <v>114</v>
      </c>
      <c r="AZ54">
        <f>анкеты!Q52</f>
        <v>112</v>
      </c>
      <c r="BA54">
        <f t="shared" si="56"/>
        <v>114</v>
      </c>
      <c r="BB54" s="13">
        <f t="shared" si="57"/>
        <v>98</v>
      </c>
      <c r="BC54" s="13">
        <f t="shared" si="58"/>
        <v>98</v>
      </c>
      <c r="BD54" s="13">
        <f t="shared" si="59"/>
        <v>98</v>
      </c>
      <c r="BE54" s="12">
        <f t="shared" si="60"/>
        <v>98</v>
      </c>
      <c r="BF54">
        <f t="shared" si="61"/>
        <v>93.82</v>
      </c>
    </row>
    <row r="55" spans="1:58" x14ac:dyDescent="0.25">
      <c r="A55">
        <f>'бланки '!D57</f>
        <v>52</v>
      </c>
      <c r="B55" t="str">
        <f>'бланки '!C57</f>
        <v>ГБОУ «СОШ №30 С.П. САГОПШИ»</v>
      </c>
      <c r="C55">
        <f>анкеты!C53</f>
        <v>360</v>
      </c>
      <c r="D55">
        <f>SUMIF('бланки '!K57:Y57,"&lt;2")</f>
        <v>14</v>
      </c>
      <c r="E55">
        <f>COUNTIF('бланки '!K57:Y57,"&lt;2")</f>
        <v>14</v>
      </c>
      <c r="F55">
        <f>SUMIF('бланки '!Z57:CK57,"&lt;2")</f>
        <v>59</v>
      </c>
      <c r="G55">
        <f>COUNTIF('бланки '!Z57:CK57,"&lt;2")</f>
        <v>59</v>
      </c>
      <c r="H55">
        <f>SUM('бланки '!CL57:CO57)</f>
        <v>4</v>
      </c>
      <c r="I55">
        <f>анкеты!E53</f>
        <v>232</v>
      </c>
      <c r="J55">
        <f>анкеты!D53</f>
        <v>239</v>
      </c>
      <c r="K55">
        <f>анкеты!G53</f>
        <v>188</v>
      </c>
      <c r="L55">
        <f>анкеты!F53</f>
        <v>196</v>
      </c>
      <c r="M55">
        <f t="shared" si="31"/>
        <v>100</v>
      </c>
      <c r="N55">
        <f t="shared" si="32"/>
        <v>100</v>
      </c>
      <c r="O55">
        <f t="shared" si="33"/>
        <v>97.071129707112974</v>
      </c>
      <c r="P55">
        <f t="shared" si="34"/>
        <v>95.918367346938766</v>
      </c>
      <c r="Q55" s="13">
        <f t="shared" si="35"/>
        <v>100</v>
      </c>
      <c r="R55" s="13">
        <f t="shared" si="36"/>
        <v>100</v>
      </c>
      <c r="S55" s="13">
        <f t="shared" si="37"/>
        <v>96</v>
      </c>
      <c r="T55" s="12">
        <f t="shared" si="38"/>
        <v>98.4</v>
      </c>
      <c r="U55">
        <f>SUM('бланки '!CP57:CT57)</f>
        <v>5</v>
      </c>
      <c r="X55">
        <f>анкеты!H53</f>
        <v>345</v>
      </c>
      <c r="Y55">
        <f t="shared" si="39"/>
        <v>360</v>
      </c>
      <c r="Z55" s="13">
        <f t="shared" si="40"/>
        <v>100</v>
      </c>
      <c r="AA55" s="13">
        <f t="shared" si="41"/>
        <v>98</v>
      </c>
      <c r="AB55" s="13">
        <f t="shared" si="42"/>
        <v>96</v>
      </c>
      <c r="AC55" s="14">
        <f t="shared" si="43"/>
        <v>98</v>
      </c>
      <c r="AD55">
        <f>IF('бланки '!I57=1,('бланки '!CV57+'бланки '!CX57)*3,SUM('бланки '!CU57:CY57))</f>
        <v>1</v>
      </c>
      <c r="AE55">
        <f>IF('бланки '!H57=0,SUM('бланки '!DC57:DE57)*2-1,SUM('бланки '!CZ57:DE57))</f>
        <v>3</v>
      </c>
      <c r="AF55">
        <f>анкеты!J53</f>
        <v>74</v>
      </c>
      <c r="AG55">
        <f>анкеты!I53</f>
        <v>81</v>
      </c>
      <c r="AH55" s="13">
        <f t="shared" si="44"/>
        <v>20</v>
      </c>
      <c r="AI55" s="13">
        <f t="shared" si="45"/>
        <v>60</v>
      </c>
      <c r="AJ55" s="2">
        <f t="shared" si="46"/>
        <v>91</v>
      </c>
      <c r="AK55" s="14">
        <f t="shared" si="47"/>
        <v>57.3</v>
      </c>
      <c r="AL55">
        <f>анкеты!K53</f>
        <v>352</v>
      </c>
      <c r="AM55">
        <f t="shared" si="48"/>
        <v>360</v>
      </c>
      <c r="AN55">
        <f>анкеты!L53</f>
        <v>356</v>
      </c>
      <c r="AO55">
        <f t="shared" si="49"/>
        <v>360</v>
      </c>
      <c r="AP55">
        <f>анкеты!N53</f>
        <v>205</v>
      </c>
      <c r="AQ55">
        <f>анкеты!M53</f>
        <v>209</v>
      </c>
      <c r="AR55" s="13">
        <f t="shared" si="50"/>
        <v>98</v>
      </c>
      <c r="AS55" s="13">
        <f t="shared" si="51"/>
        <v>99</v>
      </c>
      <c r="AT55" s="13">
        <f t="shared" si="52"/>
        <v>98</v>
      </c>
      <c r="AU55" s="12">
        <f t="shared" si="53"/>
        <v>98.4</v>
      </c>
      <c r="AV55">
        <f>анкеты!O53</f>
        <v>344</v>
      </c>
      <c r="AW55">
        <f t="shared" si="54"/>
        <v>360</v>
      </c>
      <c r="AX55">
        <f>анкеты!P53</f>
        <v>346</v>
      </c>
      <c r="AY55">
        <f t="shared" si="55"/>
        <v>360</v>
      </c>
      <c r="AZ55">
        <f>анкеты!Q53</f>
        <v>349</v>
      </c>
      <c r="BA55">
        <f t="shared" si="56"/>
        <v>360</v>
      </c>
      <c r="BB55" s="13">
        <f t="shared" si="57"/>
        <v>96</v>
      </c>
      <c r="BC55" s="13">
        <f t="shared" si="58"/>
        <v>96</v>
      </c>
      <c r="BD55" s="13">
        <f t="shared" si="59"/>
        <v>97</v>
      </c>
      <c r="BE55" s="12">
        <f t="shared" si="60"/>
        <v>96.5</v>
      </c>
      <c r="BF55">
        <f t="shared" si="61"/>
        <v>89.72</v>
      </c>
    </row>
    <row r="56" spans="1:58" x14ac:dyDescent="0.25">
      <c r="A56">
        <f>'бланки '!D58</f>
        <v>53</v>
      </c>
      <c r="B56" t="str">
        <f>'бланки '!C58</f>
        <v>ГБДОУ «ДЕТСКИЙ САД №11 Г. МАЛГОБЕК «ОРЛЕНОК»</v>
      </c>
      <c r="C56">
        <f>анкеты!C54</f>
        <v>131</v>
      </c>
      <c r="D56">
        <f>SUMIF('бланки '!K58:Y58,"&lt;2")</f>
        <v>10</v>
      </c>
      <c r="E56">
        <f>COUNTIF('бланки '!K58:Y58,"&lt;2")</f>
        <v>10</v>
      </c>
      <c r="F56">
        <f>SUMIF('бланки '!Z58:CK58,"&lt;2")</f>
        <v>48</v>
      </c>
      <c r="G56">
        <f>COUNTIF('бланки '!Z58:CK58,"&lt;2")</f>
        <v>48</v>
      </c>
      <c r="H56">
        <f>SUM('бланки '!CL58:CO58)</f>
        <v>4</v>
      </c>
      <c r="I56">
        <f>анкеты!E54</f>
        <v>100</v>
      </c>
      <c r="J56">
        <f>анкеты!D54</f>
        <v>101</v>
      </c>
      <c r="K56">
        <f>анкеты!G54</f>
        <v>72</v>
      </c>
      <c r="L56">
        <f>анкеты!F54</f>
        <v>72</v>
      </c>
      <c r="M56">
        <f t="shared" si="31"/>
        <v>100</v>
      </c>
      <c r="N56">
        <f t="shared" si="32"/>
        <v>100</v>
      </c>
      <c r="O56">
        <f t="shared" si="33"/>
        <v>99.009900990099013</v>
      </c>
      <c r="P56">
        <f t="shared" si="34"/>
        <v>100</v>
      </c>
      <c r="Q56" s="13">
        <f t="shared" si="35"/>
        <v>100</v>
      </c>
      <c r="R56" s="13">
        <f t="shared" si="36"/>
        <v>100</v>
      </c>
      <c r="S56" s="13">
        <f t="shared" si="37"/>
        <v>99</v>
      </c>
      <c r="T56" s="12">
        <f t="shared" si="38"/>
        <v>99.6</v>
      </c>
      <c r="U56">
        <f>SUM('бланки '!CP58:CT58)</f>
        <v>5</v>
      </c>
      <c r="X56">
        <f>анкеты!H54</f>
        <v>129</v>
      </c>
      <c r="Y56">
        <f t="shared" si="39"/>
        <v>131</v>
      </c>
      <c r="Z56" s="13">
        <f t="shared" si="40"/>
        <v>100</v>
      </c>
      <c r="AA56" s="13">
        <f t="shared" si="41"/>
        <v>99</v>
      </c>
      <c r="AB56" s="13">
        <f t="shared" si="42"/>
        <v>98</v>
      </c>
      <c r="AC56" s="14">
        <f t="shared" si="43"/>
        <v>99</v>
      </c>
      <c r="AD56">
        <f>IF('бланки '!I58=1,('бланки '!CV58+'бланки '!CX58)*3,SUM('бланки '!CU58:CY58))</f>
        <v>3</v>
      </c>
      <c r="AE56">
        <f>IF('бланки '!H58=0,SUM('бланки '!DC58:DE58)*2-1,SUM('бланки '!CZ58:DE58))</f>
        <v>3</v>
      </c>
      <c r="AF56">
        <f>анкеты!J54</f>
        <v>9</v>
      </c>
      <c r="AG56">
        <f>анкеты!I54</f>
        <v>9</v>
      </c>
      <c r="AH56" s="13">
        <f t="shared" si="44"/>
        <v>60</v>
      </c>
      <c r="AI56" s="13">
        <f t="shared" si="45"/>
        <v>60</v>
      </c>
      <c r="AJ56" s="2">
        <f t="shared" si="46"/>
        <v>100</v>
      </c>
      <c r="AK56" s="14">
        <f t="shared" si="47"/>
        <v>72</v>
      </c>
      <c r="AL56">
        <f>анкеты!K54</f>
        <v>131</v>
      </c>
      <c r="AM56">
        <f t="shared" si="48"/>
        <v>131</v>
      </c>
      <c r="AN56">
        <f>анкеты!L54</f>
        <v>131</v>
      </c>
      <c r="AO56">
        <f t="shared" si="49"/>
        <v>131</v>
      </c>
      <c r="AP56">
        <f>анкеты!N54</f>
        <v>76</v>
      </c>
      <c r="AQ56">
        <f>анкеты!M54</f>
        <v>76</v>
      </c>
      <c r="AR56" s="13">
        <f t="shared" si="50"/>
        <v>100</v>
      </c>
      <c r="AS56" s="13">
        <f t="shared" si="51"/>
        <v>100</v>
      </c>
      <c r="AT56" s="13">
        <f t="shared" si="52"/>
        <v>100</v>
      </c>
      <c r="AU56" s="12">
        <f t="shared" si="53"/>
        <v>100</v>
      </c>
      <c r="AV56">
        <f>анкеты!O54</f>
        <v>131</v>
      </c>
      <c r="AW56">
        <f t="shared" si="54"/>
        <v>131</v>
      </c>
      <c r="AX56">
        <f>анкеты!P54</f>
        <v>128</v>
      </c>
      <c r="AY56">
        <f t="shared" si="55"/>
        <v>131</v>
      </c>
      <c r="AZ56">
        <f>анкеты!Q54</f>
        <v>130</v>
      </c>
      <c r="BA56">
        <f t="shared" si="56"/>
        <v>131</v>
      </c>
      <c r="BB56" s="13">
        <f t="shared" si="57"/>
        <v>100</v>
      </c>
      <c r="BC56" s="13">
        <f t="shared" si="58"/>
        <v>98</v>
      </c>
      <c r="BD56" s="13">
        <f t="shared" si="59"/>
        <v>99</v>
      </c>
      <c r="BE56" s="12">
        <f t="shared" si="60"/>
        <v>99.1</v>
      </c>
      <c r="BF56">
        <f t="shared" si="61"/>
        <v>93.940000000000012</v>
      </c>
    </row>
    <row r="57" spans="1:58" x14ac:dyDescent="0.25">
      <c r="A57">
        <f>'бланки '!D59</f>
        <v>54</v>
      </c>
      <c r="B57" t="str">
        <f>'бланки '!C59</f>
        <v>ГБДОУ «ДЕТСКИЙ САД-ЯСЛИ №1 Г.МАЛГОБЕКА»</v>
      </c>
      <c r="C57">
        <f>анкеты!C55</f>
        <v>50</v>
      </c>
      <c r="D57">
        <f>SUMIF('бланки '!K59:Y59,"&lt;2")</f>
        <v>10</v>
      </c>
      <c r="E57">
        <f>COUNTIF('бланки '!K59:Y59,"&lt;2")</f>
        <v>10</v>
      </c>
      <c r="F57">
        <f>SUMIF('бланки '!Z59:CK59,"&lt;2")</f>
        <v>48</v>
      </c>
      <c r="G57">
        <f>COUNTIF('бланки '!Z59:CK59,"&lt;2")</f>
        <v>48</v>
      </c>
      <c r="H57">
        <f>SUM('бланки '!CL59:CO59)</f>
        <v>4</v>
      </c>
      <c r="I57">
        <f>анкеты!E55</f>
        <v>39</v>
      </c>
      <c r="J57">
        <f>анкеты!D55</f>
        <v>40</v>
      </c>
      <c r="K57">
        <f>анкеты!G55</f>
        <v>30</v>
      </c>
      <c r="L57">
        <f>анкеты!F55</f>
        <v>30</v>
      </c>
      <c r="M57">
        <f t="shared" si="31"/>
        <v>100</v>
      </c>
      <c r="N57">
        <f t="shared" si="32"/>
        <v>100</v>
      </c>
      <c r="O57">
        <f t="shared" si="33"/>
        <v>97.5</v>
      </c>
      <c r="P57">
        <f t="shared" si="34"/>
        <v>100</v>
      </c>
      <c r="Q57" s="13">
        <f t="shared" si="35"/>
        <v>100</v>
      </c>
      <c r="R57" s="13">
        <f t="shared" si="36"/>
        <v>100</v>
      </c>
      <c r="S57" s="13">
        <f t="shared" si="37"/>
        <v>98</v>
      </c>
      <c r="T57" s="12">
        <f t="shared" si="38"/>
        <v>99.2</v>
      </c>
      <c r="U57">
        <f>SUM('бланки '!CP59:CT59)</f>
        <v>5</v>
      </c>
      <c r="X57">
        <f>анкеты!H55</f>
        <v>46</v>
      </c>
      <c r="Y57">
        <f t="shared" si="39"/>
        <v>50</v>
      </c>
      <c r="Z57" s="13">
        <f t="shared" si="40"/>
        <v>100</v>
      </c>
      <c r="AA57" s="13">
        <f t="shared" si="41"/>
        <v>96</v>
      </c>
      <c r="AB57" s="13">
        <f t="shared" si="42"/>
        <v>92</v>
      </c>
      <c r="AC57" s="14">
        <f t="shared" si="43"/>
        <v>96</v>
      </c>
      <c r="AD57">
        <f>IF('бланки '!I59=1,('бланки '!CV59+'бланки '!CX59)*3,SUM('бланки '!CU59:CY59))</f>
        <v>4</v>
      </c>
      <c r="AE57">
        <f>IF('бланки '!H59=0,SUM('бланки '!DC59:DE59)*2-1,SUM('бланки '!CZ59:DE59))</f>
        <v>3</v>
      </c>
      <c r="AF57">
        <f>анкеты!J55</f>
        <v>1</v>
      </c>
      <c r="AG57">
        <f>анкеты!I55</f>
        <v>1</v>
      </c>
      <c r="AH57" s="13">
        <f t="shared" si="44"/>
        <v>80</v>
      </c>
      <c r="AI57" s="13">
        <f t="shared" si="45"/>
        <v>60</v>
      </c>
      <c r="AJ57" s="2">
        <f t="shared" si="46"/>
        <v>100</v>
      </c>
      <c r="AK57" s="14">
        <f t="shared" si="47"/>
        <v>78</v>
      </c>
      <c r="AL57">
        <f>анкеты!K55</f>
        <v>46</v>
      </c>
      <c r="AM57">
        <f t="shared" si="48"/>
        <v>50</v>
      </c>
      <c r="AN57">
        <f>анкеты!L55</f>
        <v>47</v>
      </c>
      <c r="AO57">
        <f t="shared" si="49"/>
        <v>50</v>
      </c>
      <c r="AP57">
        <f>анкеты!N55</f>
        <v>34</v>
      </c>
      <c r="AQ57">
        <f>анкеты!M55</f>
        <v>35</v>
      </c>
      <c r="AR57" s="13">
        <f t="shared" si="50"/>
        <v>92</v>
      </c>
      <c r="AS57" s="13">
        <f t="shared" si="51"/>
        <v>94</v>
      </c>
      <c r="AT57" s="13">
        <f t="shared" si="52"/>
        <v>97</v>
      </c>
      <c r="AU57" s="12">
        <f t="shared" si="53"/>
        <v>93.8</v>
      </c>
      <c r="AV57">
        <f>анкеты!O55</f>
        <v>45</v>
      </c>
      <c r="AW57">
        <f t="shared" si="54"/>
        <v>50</v>
      </c>
      <c r="AX57">
        <f>анкеты!P55</f>
        <v>50</v>
      </c>
      <c r="AY57">
        <f t="shared" si="55"/>
        <v>50</v>
      </c>
      <c r="AZ57">
        <f>анкеты!Q55</f>
        <v>47</v>
      </c>
      <c r="BA57">
        <f t="shared" si="56"/>
        <v>50</v>
      </c>
      <c r="BB57" s="13">
        <f t="shared" si="57"/>
        <v>90</v>
      </c>
      <c r="BC57" s="13">
        <f t="shared" si="58"/>
        <v>100</v>
      </c>
      <c r="BD57" s="13">
        <f t="shared" si="59"/>
        <v>94</v>
      </c>
      <c r="BE57" s="12">
        <f t="shared" si="60"/>
        <v>94</v>
      </c>
      <c r="BF57">
        <f t="shared" si="61"/>
        <v>92.2</v>
      </c>
    </row>
    <row r="58" spans="1:58" x14ac:dyDescent="0.25">
      <c r="A58">
        <f>'бланки '!D60</f>
        <v>55</v>
      </c>
      <c r="B58" t="str">
        <f>'бланки '!C60</f>
        <v>ГБДОУ «Детский сад №7 с.п.Сагопши» Теремок»</v>
      </c>
      <c r="C58">
        <f>анкеты!C56</f>
        <v>34</v>
      </c>
      <c r="D58">
        <f>SUMIF('бланки '!K60:Y60,"&lt;2")</f>
        <v>10</v>
      </c>
      <c r="E58">
        <f>COUNTIF('бланки '!K60:Y60,"&lt;2")</f>
        <v>10</v>
      </c>
      <c r="F58">
        <f>SUMIF('бланки '!Z60:CK60,"&lt;2")</f>
        <v>48</v>
      </c>
      <c r="G58">
        <f>COUNTIF('бланки '!Z60:CK60,"&lt;2")</f>
        <v>48</v>
      </c>
      <c r="H58">
        <f>SUM('бланки '!CL60:CO60)</f>
        <v>4</v>
      </c>
      <c r="I58">
        <f>анкеты!E56</f>
        <v>26</v>
      </c>
      <c r="J58">
        <f>анкеты!D56</f>
        <v>27</v>
      </c>
      <c r="K58">
        <f>анкеты!G56</f>
        <v>21</v>
      </c>
      <c r="L58">
        <f>анкеты!F56</f>
        <v>22</v>
      </c>
      <c r="M58">
        <f t="shared" si="31"/>
        <v>100</v>
      </c>
      <c r="N58">
        <f t="shared" si="32"/>
        <v>100</v>
      </c>
      <c r="O58">
        <f t="shared" si="33"/>
        <v>96.296296296296291</v>
      </c>
      <c r="P58">
        <f t="shared" si="34"/>
        <v>95.454545454545453</v>
      </c>
      <c r="Q58" s="13">
        <f t="shared" si="35"/>
        <v>100</v>
      </c>
      <c r="R58" s="13">
        <f t="shared" si="36"/>
        <v>100</v>
      </c>
      <c r="S58" s="13">
        <f t="shared" si="37"/>
        <v>95</v>
      </c>
      <c r="T58" s="12">
        <f t="shared" si="38"/>
        <v>98</v>
      </c>
      <c r="U58">
        <f>SUM('бланки '!CP60:CT60)</f>
        <v>5</v>
      </c>
      <c r="X58">
        <f>анкеты!H56</f>
        <v>32</v>
      </c>
      <c r="Y58">
        <f t="shared" si="39"/>
        <v>34</v>
      </c>
      <c r="Z58" s="13">
        <f t="shared" si="40"/>
        <v>100</v>
      </c>
      <c r="AA58" s="13">
        <f t="shared" si="41"/>
        <v>97</v>
      </c>
      <c r="AB58" s="13">
        <f t="shared" si="42"/>
        <v>94</v>
      </c>
      <c r="AC58" s="14">
        <f t="shared" si="43"/>
        <v>97</v>
      </c>
      <c r="AD58">
        <f>IF('бланки '!I60=1,('бланки '!CV60+'бланки '!CX60)*3,SUM('бланки '!CU60:CY60))</f>
        <v>1</v>
      </c>
      <c r="AE58">
        <f>IF('бланки '!H60=0,SUM('бланки '!DC60:DE60)*2-1,SUM('бланки '!CZ60:DE60))</f>
        <v>5</v>
      </c>
      <c r="AF58">
        <f>анкеты!J56</f>
        <v>3</v>
      </c>
      <c r="AG58">
        <f>анкеты!I56</f>
        <v>3</v>
      </c>
      <c r="AH58" s="13">
        <f t="shared" si="44"/>
        <v>20</v>
      </c>
      <c r="AI58" s="13">
        <f t="shared" si="45"/>
        <v>100</v>
      </c>
      <c r="AJ58" s="2">
        <f t="shared" si="46"/>
        <v>100</v>
      </c>
      <c r="AK58" s="14">
        <f t="shared" si="47"/>
        <v>76</v>
      </c>
      <c r="AL58">
        <f>анкеты!K56</f>
        <v>34</v>
      </c>
      <c r="AM58">
        <f t="shared" si="48"/>
        <v>34</v>
      </c>
      <c r="AN58">
        <f>анкеты!L56</f>
        <v>33</v>
      </c>
      <c r="AO58">
        <f t="shared" si="49"/>
        <v>34</v>
      </c>
      <c r="AP58">
        <f>анкеты!N56</f>
        <v>23</v>
      </c>
      <c r="AQ58">
        <f>анкеты!M56</f>
        <v>24</v>
      </c>
      <c r="AR58" s="13">
        <f t="shared" si="50"/>
        <v>100</v>
      </c>
      <c r="AS58" s="13">
        <f t="shared" si="51"/>
        <v>97</v>
      </c>
      <c r="AT58" s="13">
        <f t="shared" si="52"/>
        <v>96</v>
      </c>
      <c r="AU58" s="12">
        <f t="shared" si="53"/>
        <v>98</v>
      </c>
      <c r="AV58">
        <f>анкеты!O56</f>
        <v>33</v>
      </c>
      <c r="AW58">
        <f t="shared" si="54"/>
        <v>34</v>
      </c>
      <c r="AX58">
        <f>анкеты!P56</f>
        <v>34</v>
      </c>
      <c r="AY58">
        <f t="shared" si="55"/>
        <v>34</v>
      </c>
      <c r="AZ58">
        <f>анкеты!Q56</f>
        <v>33</v>
      </c>
      <c r="BA58">
        <f t="shared" si="56"/>
        <v>34</v>
      </c>
      <c r="BB58" s="13">
        <f t="shared" si="57"/>
        <v>97</v>
      </c>
      <c r="BC58" s="13">
        <f t="shared" si="58"/>
        <v>100</v>
      </c>
      <c r="BD58" s="13">
        <f t="shared" si="59"/>
        <v>97</v>
      </c>
      <c r="BE58" s="12">
        <f t="shared" si="60"/>
        <v>97.6</v>
      </c>
      <c r="BF58">
        <f t="shared" si="61"/>
        <v>93.320000000000007</v>
      </c>
    </row>
    <row r="59" spans="1:58" x14ac:dyDescent="0.25">
      <c r="A59">
        <f>'бланки '!D61</f>
        <v>56</v>
      </c>
      <c r="B59" t="str">
        <f>'бланки '!C61</f>
        <v>ГБДОУ «Детский сад №10 с.п.Инарки «Мир Чудес»</v>
      </c>
      <c r="C59">
        <f>анкеты!C57</f>
        <v>104</v>
      </c>
      <c r="D59">
        <f>SUMIF('бланки '!K61:Y61,"&lt;2")</f>
        <v>10</v>
      </c>
      <c r="E59">
        <f>COUNTIF('бланки '!K61:Y61,"&lt;2")</f>
        <v>10</v>
      </c>
      <c r="F59">
        <f>SUMIF('бланки '!Z61:CK61,"&lt;2")</f>
        <v>48</v>
      </c>
      <c r="G59">
        <f>COUNTIF('бланки '!Z61:CK61,"&lt;2")</f>
        <v>48</v>
      </c>
      <c r="H59">
        <f>SUM('бланки '!CL61:CO61)</f>
        <v>4</v>
      </c>
      <c r="I59">
        <f>анкеты!E57</f>
        <v>93</v>
      </c>
      <c r="J59">
        <f>анкеты!D57</f>
        <v>94</v>
      </c>
      <c r="K59">
        <f>анкеты!G57</f>
        <v>94</v>
      </c>
      <c r="L59">
        <f>анкеты!F57</f>
        <v>95</v>
      </c>
      <c r="M59">
        <f t="shared" si="31"/>
        <v>100</v>
      </c>
      <c r="N59">
        <f t="shared" si="32"/>
        <v>100</v>
      </c>
      <c r="O59">
        <f t="shared" si="33"/>
        <v>98.936170212765958</v>
      </c>
      <c r="P59">
        <f t="shared" si="34"/>
        <v>98.94736842105263</v>
      </c>
      <c r="Q59" s="13">
        <f t="shared" si="35"/>
        <v>100</v>
      </c>
      <c r="R59" s="13">
        <f t="shared" si="36"/>
        <v>100</v>
      </c>
      <c r="S59" s="13">
        <f t="shared" si="37"/>
        <v>98</v>
      </c>
      <c r="T59" s="12">
        <f t="shared" si="38"/>
        <v>99.2</v>
      </c>
      <c r="U59">
        <f>SUM('бланки '!CP61:CT61)</f>
        <v>5</v>
      </c>
      <c r="X59">
        <f>анкеты!H57</f>
        <v>103</v>
      </c>
      <c r="Y59">
        <f t="shared" si="39"/>
        <v>104</v>
      </c>
      <c r="Z59" s="13">
        <f t="shared" si="40"/>
        <v>100</v>
      </c>
      <c r="AA59" s="13">
        <f t="shared" si="41"/>
        <v>99</v>
      </c>
      <c r="AB59" s="13">
        <f t="shared" si="42"/>
        <v>99</v>
      </c>
      <c r="AC59" s="14">
        <f t="shared" si="43"/>
        <v>99.5</v>
      </c>
      <c r="AD59">
        <f>IF('бланки '!I61=1,('бланки '!CV61+'бланки '!CX61)*3,SUM('бланки '!CU61:CY61))</f>
        <v>5</v>
      </c>
      <c r="AE59">
        <f>IF('бланки '!H61=0,SUM('бланки '!DC61:DE61)*2-1,SUM('бланки '!CZ61:DE61))</f>
        <v>5</v>
      </c>
      <c r="AF59">
        <f>анкеты!J57</f>
        <v>3</v>
      </c>
      <c r="AG59">
        <f>анкеты!I57</f>
        <v>3</v>
      </c>
      <c r="AH59" s="13">
        <f t="shared" si="44"/>
        <v>100</v>
      </c>
      <c r="AI59" s="13">
        <f t="shared" si="45"/>
        <v>100</v>
      </c>
      <c r="AJ59" s="2">
        <f t="shared" si="46"/>
        <v>100</v>
      </c>
      <c r="AK59" s="14">
        <f t="shared" si="47"/>
        <v>100</v>
      </c>
      <c r="AL59">
        <f>анкеты!K57</f>
        <v>104</v>
      </c>
      <c r="AM59">
        <f t="shared" si="48"/>
        <v>104</v>
      </c>
      <c r="AN59">
        <f>анкеты!L57</f>
        <v>104</v>
      </c>
      <c r="AO59">
        <f t="shared" si="49"/>
        <v>104</v>
      </c>
      <c r="AP59">
        <f>анкеты!N57</f>
        <v>90</v>
      </c>
      <c r="AQ59">
        <f>анкеты!M57</f>
        <v>90</v>
      </c>
      <c r="AR59" s="13">
        <f t="shared" si="50"/>
        <v>100</v>
      </c>
      <c r="AS59" s="13">
        <f t="shared" si="51"/>
        <v>100</v>
      </c>
      <c r="AT59" s="13">
        <f t="shared" si="52"/>
        <v>100</v>
      </c>
      <c r="AU59" s="12">
        <f t="shared" si="53"/>
        <v>100</v>
      </c>
      <c r="AV59">
        <f>анкеты!O57</f>
        <v>104</v>
      </c>
      <c r="AW59">
        <f t="shared" si="54"/>
        <v>104</v>
      </c>
      <c r="AX59">
        <f>анкеты!P57</f>
        <v>103</v>
      </c>
      <c r="AY59">
        <f t="shared" si="55"/>
        <v>104</v>
      </c>
      <c r="AZ59">
        <f>анкеты!Q57</f>
        <v>104</v>
      </c>
      <c r="BA59">
        <f t="shared" si="56"/>
        <v>104</v>
      </c>
      <c r="BB59" s="13">
        <f t="shared" si="57"/>
        <v>100</v>
      </c>
      <c r="BC59" s="13">
        <f t="shared" si="58"/>
        <v>99</v>
      </c>
      <c r="BD59" s="13">
        <f t="shared" si="59"/>
        <v>100</v>
      </c>
      <c r="BE59" s="12">
        <f t="shared" si="60"/>
        <v>99.8</v>
      </c>
      <c r="BF59">
        <f t="shared" si="61"/>
        <v>99.7</v>
      </c>
    </row>
    <row r="60" spans="1:58" x14ac:dyDescent="0.25">
      <c r="A60">
        <f>'бланки '!D62</f>
        <v>57</v>
      </c>
      <c r="B60" t="str">
        <f>'бланки '!C62</f>
        <v>ГБДОУ «ДЕТСКИЙ САД №11 С. П. ПСЕДАХ «РОДНИЧОК»</v>
      </c>
      <c r="C60">
        <f>анкеты!C58</f>
        <v>99</v>
      </c>
      <c r="D60">
        <f>SUMIF('бланки '!K62:Y62,"&lt;2")</f>
        <v>10</v>
      </c>
      <c r="E60">
        <f>COUNTIF('бланки '!K62:Y62,"&lt;2")</f>
        <v>10</v>
      </c>
      <c r="F60">
        <f>SUMIF('бланки '!Z62:CK62,"&lt;2")</f>
        <v>48</v>
      </c>
      <c r="G60">
        <f>COUNTIF('бланки '!Z62:CK62,"&lt;2")</f>
        <v>48</v>
      </c>
      <c r="H60">
        <f>SUM('бланки '!CL62:CO62)</f>
        <v>4</v>
      </c>
      <c r="I60">
        <f>анкеты!E58</f>
        <v>83</v>
      </c>
      <c r="J60">
        <f>анкеты!D58</f>
        <v>84</v>
      </c>
      <c r="K60">
        <f>анкеты!G58</f>
        <v>78</v>
      </c>
      <c r="L60">
        <f>анкеты!F58</f>
        <v>80</v>
      </c>
      <c r="M60">
        <f t="shared" si="31"/>
        <v>100</v>
      </c>
      <c r="N60">
        <f t="shared" si="32"/>
        <v>100</v>
      </c>
      <c r="O60">
        <f t="shared" si="33"/>
        <v>98.80952380952381</v>
      </c>
      <c r="P60">
        <f t="shared" si="34"/>
        <v>97.5</v>
      </c>
      <c r="Q60" s="13">
        <f t="shared" si="35"/>
        <v>100</v>
      </c>
      <c r="R60" s="13">
        <f t="shared" si="36"/>
        <v>100</v>
      </c>
      <c r="S60" s="13">
        <f t="shared" si="37"/>
        <v>98</v>
      </c>
      <c r="T60" s="12">
        <f t="shared" si="38"/>
        <v>99.2</v>
      </c>
      <c r="U60">
        <f>SUM('бланки '!CP62:CT62)</f>
        <v>5</v>
      </c>
      <c r="X60">
        <f>анкеты!H58</f>
        <v>95</v>
      </c>
      <c r="Y60">
        <f t="shared" si="39"/>
        <v>99</v>
      </c>
      <c r="Z60" s="13">
        <f t="shared" si="40"/>
        <v>100</v>
      </c>
      <c r="AA60" s="13">
        <f t="shared" si="41"/>
        <v>98</v>
      </c>
      <c r="AB60" s="13">
        <f t="shared" si="42"/>
        <v>96</v>
      </c>
      <c r="AC60" s="14">
        <f t="shared" si="43"/>
        <v>98</v>
      </c>
      <c r="AD60">
        <f>IF('бланки '!I62=1,('бланки '!CV62+'бланки '!CX62)*3,SUM('бланки '!CU62:CY62))</f>
        <v>4</v>
      </c>
      <c r="AE60">
        <f>IF('бланки '!H62=0,SUM('бланки '!DC62:DE62)*2-1,SUM('бланки '!CZ62:DE62))</f>
        <v>4</v>
      </c>
      <c r="AF60">
        <f>анкеты!J58</f>
        <v>1</v>
      </c>
      <c r="AG60">
        <f>анкеты!I58</f>
        <v>1</v>
      </c>
      <c r="AH60" s="13">
        <f t="shared" si="44"/>
        <v>80</v>
      </c>
      <c r="AI60" s="13">
        <f t="shared" si="45"/>
        <v>80</v>
      </c>
      <c r="AJ60" s="2">
        <f t="shared" si="46"/>
        <v>100</v>
      </c>
      <c r="AK60" s="14">
        <f t="shared" si="47"/>
        <v>86</v>
      </c>
      <c r="AL60">
        <f>анкеты!K58</f>
        <v>98</v>
      </c>
      <c r="AM60">
        <f t="shared" si="48"/>
        <v>99</v>
      </c>
      <c r="AN60">
        <f>анкеты!L58</f>
        <v>97</v>
      </c>
      <c r="AO60">
        <f t="shared" si="49"/>
        <v>99</v>
      </c>
      <c r="AP60">
        <f>анкеты!N58</f>
        <v>71</v>
      </c>
      <c r="AQ60">
        <f>анкеты!M58</f>
        <v>71</v>
      </c>
      <c r="AR60" s="13">
        <f t="shared" si="50"/>
        <v>99</v>
      </c>
      <c r="AS60" s="13">
        <f t="shared" si="51"/>
        <v>98</v>
      </c>
      <c r="AT60" s="13">
        <f t="shared" si="52"/>
        <v>100</v>
      </c>
      <c r="AU60" s="12">
        <f t="shared" si="53"/>
        <v>98.8</v>
      </c>
      <c r="AV60">
        <f>анкеты!O58</f>
        <v>96</v>
      </c>
      <c r="AW60">
        <f t="shared" si="54"/>
        <v>99</v>
      </c>
      <c r="AX60">
        <f>анкеты!P58</f>
        <v>98</v>
      </c>
      <c r="AY60">
        <f t="shared" si="55"/>
        <v>99</v>
      </c>
      <c r="AZ60">
        <f>анкеты!Q58</f>
        <v>96</v>
      </c>
      <c r="BA60">
        <f t="shared" si="56"/>
        <v>99</v>
      </c>
      <c r="BB60" s="13">
        <f t="shared" si="57"/>
        <v>97</v>
      </c>
      <c r="BC60" s="13">
        <f t="shared" si="58"/>
        <v>99</v>
      </c>
      <c r="BD60" s="13">
        <f t="shared" si="59"/>
        <v>97</v>
      </c>
      <c r="BE60" s="12">
        <f t="shared" si="60"/>
        <v>97.4</v>
      </c>
      <c r="BF60">
        <f t="shared" si="61"/>
        <v>95.88</v>
      </c>
    </row>
    <row r="61" spans="1:58" x14ac:dyDescent="0.25">
      <c r="A61">
        <f>'бланки '!D63</f>
        <v>58</v>
      </c>
      <c r="B61" t="str">
        <f>'бланки '!C63</f>
        <v>ГБОУ «ОСНОВНАЯ ОБЩЕОБРАЗОВАТЕЛЬНАЯ ШКОЛА С.П. СУРХАХИ»</v>
      </c>
      <c r="C61">
        <f>анкеты!C59</f>
        <v>225</v>
      </c>
      <c r="D61">
        <f>SUMIF('бланки '!K63:Y63,"&lt;2")</f>
        <v>14</v>
      </c>
      <c r="E61">
        <f>COUNTIF('бланки '!K63:Y63,"&lt;2")</f>
        <v>14</v>
      </c>
      <c r="F61">
        <f>SUMIF('бланки '!Z63:CK63,"&lt;2")</f>
        <v>59</v>
      </c>
      <c r="G61">
        <f>COUNTIF('бланки '!Z63:CK63,"&lt;2")</f>
        <v>59</v>
      </c>
      <c r="H61">
        <f>SUM('бланки '!CL63:CO63)</f>
        <v>4</v>
      </c>
      <c r="I61">
        <f>анкеты!E59</f>
        <v>208</v>
      </c>
      <c r="J61">
        <f>анкеты!D59</f>
        <v>217</v>
      </c>
      <c r="K61">
        <f>анкеты!G59</f>
        <v>196</v>
      </c>
      <c r="L61">
        <f>анкеты!F59</f>
        <v>204</v>
      </c>
      <c r="M61">
        <f t="shared" si="31"/>
        <v>100</v>
      </c>
      <c r="N61">
        <f t="shared" si="32"/>
        <v>100</v>
      </c>
      <c r="O61">
        <f t="shared" si="33"/>
        <v>95.852534562211972</v>
      </c>
      <c r="P61">
        <f t="shared" si="34"/>
        <v>96.078431372549019</v>
      </c>
      <c r="Q61" s="13">
        <f t="shared" si="35"/>
        <v>100</v>
      </c>
      <c r="R61" s="13">
        <f t="shared" si="36"/>
        <v>100</v>
      </c>
      <c r="S61" s="13">
        <f t="shared" si="37"/>
        <v>95</v>
      </c>
      <c r="T61" s="12">
        <f t="shared" si="38"/>
        <v>98</v>
      </c>
      <c r="U61">
        <f>SUM('бланки '!CP63:CT63)</f>
        <v>5</v>
      </c>
      <c r="X61">
        <f>анкеты!H59</f>
        <v>223</v>
      </c>
      <c r="Y61">
        <f t="shared" si="39"/>
        <v>225</v>
      </c>
      <c r="Z61" s="13">
        <f t="shared" si="40"/>
        <v>100</v>
      </c>
      <c r="AA61" s="13">
        <f t="shared" si="41"/>
        <v>99</v>
      </c>
      <c r="AB61" s="13">
        <f t="shared" si="42"/>
        <v>99</v>
      </c>
      <c r="AC61" s="14">
        <f t="shared" si="43"/>
        <v>99.5</v>
      </c>
      <c r="AD61">
        <f>IF('бланки '!I63=1,('бланки '!CV63+'бланки '!CX63)*3,SUM('бланки '!CU63:CY63))</f>
        <v>4</v>
      </c>
      <c r="AE61">
        <f>IF('бланки '!H63=0,SUM('бланки '!DC63:DE63)*2-1,SUM('бланки '!CZ63:DE63))</f>
        <v>3</v>
      </c>
      <c r="AF61">
        <f>анкеты!J59</f>
        <v>122</v>
      </c>
      <c r="AG61">
        <f>анкеты!I59</f>
        <v>124</v>
      </c>
      <c r="AH61" s="13">
        <f t="shared" si="44"/>
        <v>80</v>
      </c>
      <c r="AI61" s="13">
        <f t="shared" si="45"/>
        <v>60</v>
      </c>
      <c r="AJ61" s="2">
        <f t="shared" si="46"/>
        <v>98</v>
      </c>
      <c r="AK61" s="14">
        <f t="shared" si="47"/>
        <v>77.400000000000006</v>
      </c>
      <c r="AL61">
        <f>анкеты!K59</f>
        <v>225</v>
      </c>
      <c r="AM61">
        <f t="shared" si="48"/>
        <v>225</v>
      </c>
      <c r="AN61">
        <f>анкеты!L59</f>
        <v>225</v>
      </c>
      <c r="AO61">
        <f t="shared" si="49"/>
        <v>225</v>
      </c>
      <c r="AP61">
        <f>анкеты!N59</f>
        <v>208</v>
      </c>
      <c r="AQ61">
        <f>анкеты!M59</f>
        <v>210</v>
      </c>
      <c r="AR61" s="13">
        <f t="shared" si="50"/>
        <v>100</v>
      </c>
      <c r="AS61" s="13">
        <f t="shared" si="51"/>
        <v>100</v>
      </c>
      <c r="AT61" s="13">
        <f t="shared" si="52"/>
        <v>99</v>
      </c>
      <c r="AU61" s="12">
        <f t="shared" si="53"/>
        <v>99.8</v>
      </c>
      <c r="AV61">
        <f>анкеты!O59</f>
        <v>221</v>
      </c>
      <c r="AW61">
        <f t="shared" si="54"/>
        <v>225</v>
      </c>
      <c r="AX61">
        <f>анкеты!P59</f>
        <v>223</v>
      </c>
      <c r="AY61">
        <f t="shared" si="55"/>
        <v>225</v>
      </c>
      <c r="AZ61">
        <f>анкеты!Q59</f>
        <v>225</v>
      </c>
      <c r="BA61">
        <f t="shared" si="56"/>
        <v>225</v>
      </c>
      <c r="BB61" s="13">
        <f t="shared" si="57"/>
        <v>98</v>
      </c>
      <c r="BC61" s="13">
        <f t="shared" si="58"/>
        <v>99</v>
      </c>
      <c r="BD61" s="13">
        <f t="shared" si="59"/>
        <v>100</v>
      </c>
      <c r="BE61" s="12">
        <f t="shared" si="60"/>
        <v>99.2</v>
      </c>
      <c r="BF61">
        <f t="shared" si="61"/>
        <v>94.78</v>
      </c>
    </row>
    <row r="62" spans="1:58" x14ac:dyDescent="0.25">
      <c r="A62">
        <f>'бланки '!D64</f>
        <v>59</v>
      </c>
      <c r="B62" t="str">
        <f>'бланки '!C64</f>
        <v>ГБОУ «ООШ С.П. ПЛИЕВО»</v>
      </c>
      <c r="C62">
        <f>анкеты!C60</f>
        <v>261</v>
      </c>
      <c r="D62">
        <f>SUMIF('бланки '!K64:Y64,"&lt;2")</f>
        <v>14</v>
      </c>
      <c r="E62">
        <f>COUNTIF('бланки '!K64:Y64,"&lt;2")</f>
        <v>14</v>
      </c>
      <c r="F62">
        <f>SUMIF('бланки '!Z64:CK64,"&lt;2")</f>
        <v>59</v>
      </c>
      <c r="G62">
        <f>COUNTIF('бланки '!Z64:CK64,"&lt;2")</f>
        <v>59</v>
      </c>
      <c r="H62">
        <f>SUM('бланки '!CL64:CO64)</f>
        <v>4</v>
      </c>
      <c r="I62">
        <f>анкеты!E60</f>
        <v>200</v>
      </c>
      <c r="J62">
        <f>анкеты!D60</f>
        <v>202</v>
      </c>
      <c r="K62">
        <f>анкеты!G60</f>
        <v>192</v>
      </c>
      <c r="L62">
        <f>анкеты!F60</f>
        <v>197</v>
      </c>
      <c r="M62">
        <f t="shared" si="31"/>
        <v>100</v>
      </c>
      <c r="N62">
        <f t="shared" si="32"/>
        <v>100</v>
      </c>
      <c r="O62">
        <f t="shared" si="33"/>
        <v>99.009900990099013</v>
      </c>
      <c r="P62">
        <f t="shared" si="34"/>
        <v>97.46192893401016</v>
      </c>
      <c r="Q62" s="13">
        <f t="shared" si="35"/>
        <v>100</v>
      </c>
      <c r="R62" s="13">
        <f t="shared" si="36"/>
        <v>100</v>
      </c>
      <c r="S62" s="13">
        <f t="shared" si="37"/>
        <v>98</v>
      </c>
      <c r="T62" s="12">
        <f t="shared" si="38"/>
        <v>99.2</v>
      </c>
      <c r="U62">
        <f>SUM('бланки '!CP64:CT64)</f>
        <v>5</v>
      </c>
      <c r="X62">
        <f>анкеты!H60</f>
        <v>243</v>
      </c>
      <c r="Y62">
        <f t="shared" si="39"/>
        <v>261</v>
      </c>
      <c r="Z62" s="13">
        <f t="shared" si="40"/>
        <v>100</v>
      </c>
      <c r="AA62" s="13">
        <f t="shared" si="41"/>
        <v>96</v>
      </c>
      <c r="AB62" s="13">
        <f t="shared" si="42"/>
        <v>93</v>
      </c>
      <c r="AC62" s="14">
        <f t="shared" si="43"/>
        <v>96.5</v>
      </c>
      <c r="AD62">
        <f>IF('бланки '!I64=1,('бланки '!CV64+'бланки '!CX64)*3,SUM('бланки '!CU64:CY64))</f>
        <v>1</v>
      </c>
      <c r="AE62">
        <f>IF('бланки '!H64=0,SUM('бланки '!DC64:DE64)*2-1,SUM('бланки '!CZ64:DE64))</f>
        <v>5</v>
      </c>
      <c r="AF62">
        <f>анкеты!J60</f>
        <v>113</v>
      </c>
      <c r="AG62">
        <f>анкеты!I60</f>
        <v>117</v>
      </c>
      <c r="AH62" s="13">
        <f t="shared" si="44"/>
        <v>20</v>
      </c>
      <c r="AI62" s="13">
        <f t="shared" si="45"/>
        <v>100</v>
      </c>
      <c r="AJ62" s="2">
        <f t="shared" si="46"/>
        <v>97</v>
      </c>
      <c r="AK62" s="14">
        <f t="shared" si="47"/>
        <v>75.099999999999994</v>
      </c>
      <c r="AL62">
        <f>анкеты!K60</f>
        <v>251</v>
      </c>
      <c r="AM62">
        <f t="shared" si="48"/>
        <v>261</v>
      </c>
      <c r="AN62">
        <f>анкеты!L60</f>
        <v>258</v>
      </c>
      <c r="AO62">
        <f t="shared" si="49"/>
        <v>261</v>
      </c>
      <c r="AP62">
        <f>анкеты!N60</f>
        <v>201</v>
      </c>
      <c r="AQ62">
        <f>анкеты!M60</f>
        <v>205</v>
      </c>
      <c r="AR62" s="13">
        <f t="shared" si="50"/>
        <v>96</v>
      </c>
      <c r="AS62" s="13">
        <f t="shared" si="51"/>
        <v>99</v>
      </c>
      <c r="AT62" s="13">
        <f t="shared" si="52"/>
        <v>98</v>
      </c>
      <c r="AU62" s="12">
        <f t="shared" si="53"/>
        <v>97.6</v>
      </c>
      <c r="AV62">
        <f>анкеты!O60</f>
        <v>246</v>
      </c>
      <c r="AW62">
        <f t="shared" si="54"/>
        <v>261</v>
      </c>
      <c r="AX62">
        <f>анкеты!P60</f>
        <v>254</v>
      </c>
      <c r="AY62">
        <f t="shared" si="55"/>
        <v>261</v>
      </c>
      <c r="AZ62">
        <f>анкеты!Q60</f>
        <v>252</v>
      </c>
      <c r="BA62">
        <f t="shared" si="56"/>
        <v>261</v>
      </c>
      <c r="BB62" s="13">
        <f t="shared" si="57"/>
        <v>94</v>
      </c>
      <c r="BC62" s="13">
        <f t="shared" si="58"/>
        <v>97</v>
      </c>
      <c r="BD62" s="13">
        <f t="shared" si="59"/>
        <v>97</v>
      </c>
      <c r="BE62" s="12">
        <f t="shared" si="60"/>
        <v>96.1</v>
      </c>
      <c r="BF62">
        <f t="shared" si="61"/>
        <v>92.9</v>
      </c>
    </row>
    <row r="63" spans="1:58" x14ac:dyDescent="0.25">
      <c r="A63">
        <f>'бланки '!D65</f>
        <v>60</v>
      </c>
      <c r="B63" t="str">
        <f>'бланки '!C65</f>
        <v>ГБОУ «ООШ №1 С.П. КАНТЫШЕВО ИМ. ОСМИЕВА Х.С.»</v>
      </c>
      <c r="C63">
        <f>анкеты!C61</f>
        <v>239</v>
      </c>
      <c r="D63">
        <f>SUMIF('бланки '!K65:Y65,"&lt;2")</f>
        <v>14</v>
      </c>
      <c r="E63">
        <f>COUNTIF('бланки '!K65:Y65,"&lt;2")</f>
        <v>14</v>
      </c>
      <c r="F63">
        <f>SUMIF('бланки '!Z65:CK65,"&lt;2")</f>
        <v>59</v>
      </c>
      <c r="G63">
        <f>COUNTIF('бланки '!Z65:CK65,"&lt;2")</f>
        <v>59</v>
      </c>
      <c r="H63">
        <f>SUM('бланки '!CL65:CO65)</f>
        <v>4</v>
      </c>
      <c r="I63">
        <f>анкеты!E61</f>
        <v>223</v>
      </c>
      <c r="J63">
        <f>анкеты!D61</f>
        <v>225</v>
      </c>
      <c r="K63">
        <f>анкеты!G61</f>
        <v>211</v>
      </c>
      <c r="L63">
        <f>анкеты!F61</f>
        <v>212</v>
      </c>
      <c r="M63">
        <f t="shared" si="31"/>
        <v>100</v>
      </c>
      <c r="N63">
        <f t="shared" si="32"/>
        <v>100</v>
      </c>
      <c r="O63">
        <f t="shared" si="33"/>
        <v>99.111111111111114</v>
      </c>
      <c r="P63">
        <f t="shared" si="34"/>
        <v>99.528301886792448</v>
      </c>
      <c r="Q63" s="13">
        <f t="shared" si="35"/>
        <v>100</v>
      </c>
      <c r="R63" s="13">
        <f t="shared" si="36"/>
        <v>100</v>
      </c>
      <c r="S63" s="13">
        <f t="shared" si="37"/>
        <v>99</v>
      </c>
      <c r="T63" s="12">
        <f t="shared" si="38"/>
        <v>99.6</v>
      </c>
      <c r="U63">
        <f>SUM('бланки '!CP65:CT65)</f>
        <v>5</v>
      </c>
      <c r="X63">
        <f>анкеты!H61</f>
        <v>236</v>
      </c>
      <c r="Y63">
        <f t="shared" si="39"/>
        <v>239</v>
      </c>
      <c r="Z63" s="13">
        <f t="shared" si="40"/>
        <v>100</v>
      </c>
      <c r="AA63" s="13">
        <f t="shared" si="41"/>
        <v>99</v>
      </c>
      <c r="AB63" s="13">
        <f t="shared" si="42"/>
        <v>99</v>
      </c>
      <c r="AC63" s="14">
        <f t="shared" si="43"/>
        <v>99.5</v>
      </c>
      <c r="AD63">
        <f>IF('бланки '!I65=1,('бланки '!CV65+'бланки '!CX65)*3,SUM('бланки '!CU65:CY65))</f>
        <v>3</v>
      </c>
      <c r="AE63">
        <f>IF('бланки '!H65=0,SUM('бланки '!DC65:DE65)*2-1,SUM('бланки '!CZ65:DE65))</f>
        <v>3</v>
      </c>
      <c r="AF63">
        <f>анкеты!J61</f>
        <v>187</v>
      </c>
      <c r="AG63">
        <f>анкеты!I61</f>
        <v>190</v>
      </c>
      <c r="AH63" s="13">
        <f t="shared" si="44"/>
        <v>60</v>
      </c>
      <c r="AI63" s="13">
        <f t="shared" si="45"/>
        <v>60</v>
      </c>
      <c r="AJ63" s="2">
        <f t="shared" si="46"/>
        <v>98</v>
      </c>
      <c r="AK63" s="14">
        <f t="shared" si="47"/>
        <v>71.400000000000006</v>
      </c>
      <c r="AL63">
        <f>анкеты!K61</f>
        <v>232</v>
      </c>
      <c r="AM63">
        <f t="shared" si="48"/>
        <v>239</v>
      </c>
      <c r="AN63">
        <f>анкеты!L61</f>
        <v>235</v>
      </c>
      <c r="AO63">
        <f t="shared" si="49"/>
        <v>239</v>
      </c>
      <c r="AP63">
        <f>анкеты!N61</f>
        <v>215</v>
      </c>
      <c r="AQ63">
        <f>анкеты!M61</f>
        <v>221</v>
      </c>
      <c r="AR63" s="13">
        <f t="shared" si="50"/>
        <v>97</v>
      </c>
      <c r="AS63" s="13">
        <f t="shared" si="51"/>
        <v>98</v>
      </c>
      <c r="AT63" s="13">
        <f t="shared" si="52"/>
        <v>97</v>
      </c>
      <c r="AU63" s="12">
        <f t="shared" si="53"/>
        <v>97.4</v>
      </c>
      <c r="AV63">
        <f>анкеты!O61</f>
        <v>225</v>
      </c>
      <c r="AW63">
        <f t="shared" si="54"/>
        <v>239</v>
      </c>
      <c r="AX63">
        <f>анкеты!P61</f>
        <v>230</v>
      </c>
      <c r="AY63">
        <f t="shared" si="55"/>
        <v>239</v>
      </c>
      <c r="AZ63">
        <f>анкеты!Q61</f>
        <v>237</v>
      </c>
      <c r="BA63">
        <f t="shared" si="56"/>
        <v>239</v>
      </c>
      <c r="BB63" s="13">
        <f t="shared" si="57"/>
        <v>94</v>
      </c>
      <c r="BC63" s="13">
        <f t="shared" si="58"/>
        <v>96</v>
      </c>
      <c r="BD63" s="13">
        <f t="shared" si="59"/>
        <v>99</v>
      </c>
      <c r="BE63" s="12">
        <f t="shared" si="60"/>
        <v>96.9</v>
      </c>
      <c r="BF63">
        <f t="shared" si="61"/>
        <v>92.96</v>
      </c>
    </row>
    <row r="64" spans="1:58" x14ac:dyDescent="0.25">
      <c r="A64">
        <f>'бланки '!D66</f>
        <v>61</v>
      </c>
      <c r="B64" t="str">
        <f>'бланки '!C66</f>
        <v>ГБОУ «СОШ-ДС №1 С.П. КАНТЫШЕВО»</v>
      </c>
      <c r="C64">
        <f>анкеты!C62</f>
        <v>571</v>
      </c>
      <c r="D64">
        <f>SUMIF('бланки '!K66:Y66,"&lt;2")</f>
        <v>14</v>
      </c>
      <c r="E64">
        <f>COUNTIF('бланки '!K66:Y66,"&lt;2")</f>
        <v>14</v>
      </c>
      <c r="F64">
        <f>SUMIF('бланки '!Z66:CK66,"&lt;2")</f>
        <v>59</v>
      </c>
      <c r="G64">
        <f>COUNTIF('бланки '!Z66:CK66,"&lt;2")</f>
        <v>59</v>
      </c>
      <c r="H64">
        <f>SUM('бланки '!CL66:CO66)</f>
        <v>4</v>
      </c>
      <c r="I64">
        <f>анкеты!E62</f>
        <v>552</v>
      </c>
      <c r="J64">
        <f>анкеты!D62</f>
        <v>555</v>
      </c>
      <c r="K64">
        <f>анкеты!G62</f>
        <v>546</v>
      </c>
      <c r="L64">
        <f>анкеты!F62</f>
        <v>549</v>
      </c>
      <c r="M64">
        <f t="shared" si="31"/>
        <v>100</v>
      </c>
      <c r="N64">
        <f t="shared" si="32"/>
        <v>100</v>
      </c>
      <c r="O64">
        <f t="shared" si="33"/>
        <v>99.459459459459467</v>
      </c>
      <c r="P64">
        <f t="shared" si="34"/>
        <v>99.453551912568301</v>
      </c>
      <c r="Q64" s="13">
        <f t="shared" si="35"/>
        <v>100</v>
      </c>
      <c r="R64" s="13">
        <f t="shared" si="36"/>
        <v>100</v>
      </c>
      <c r="S64" s="13">
        <f t="shared" si="37"/>
        <v>99</v>
      </c>
      <c r="T64" s="12">
        <f t="shared" si="38"/>
        <v>99.6</v>
      </c>
      <c r="U64">
        <f>SUM('бланки '!CP66:CT66)</f>
        <v>5</v>
      </c>
      <c r="X64">
        <f>анкеты!H62</f>
        <v>569</v>
      </c>
      <c r="Y64">
        <f t="shared" si="39"/>
        <v>571</v>
      </c>
      <c r="Z64" s="13">
        <f t="shared" si="40"/>
        <v>100</v>
      </c>
      <c r="AA64" s="13">
        <f t="shared" si="41"/>
        <v>100</v>
      </c>
      <c r="AB64" s="13">
        <f t="shared" si="42"/>
        <v>100</v>
      </c>
      <c r="AC64" s="14">
        <f t="shared" si="43"/>
        <v>100</v>
      </c>
      <c r="AD64">
        <f>IF('бланки '!I66=1,('бланки '!CV66+'бланки '!CX66)*3,SUM('бланки '!CU66:CY66))</f>
        <v>4</v>
      </c>
      <c r="AE64">
        <f>IF('бланки '!H66=0,SUM('бланки '!DC66:DE66)*2-1,SUM('бланки '!CZ66:DE66))</f>
        <v>4</v>
      </c>
      <c r="AF64">
        <f>анкеты!J62</f>
        <v>118</v>
      </c>
      <c r="AG64">
        <f>анкеты!I62</f>
        <v>126</v>
      </c>
      <c r="AH64" s="13">
        <f t="shared" si="44"/>
        <v>80</v>
      </c>
      <c r="AI64" s="13">
        <f t="shared" si="45"/>
        <v>80</v>
      </c>
      <c r="AJ64" s="2">
        <f t="shared" si="46"/>
        <v>94</v>
      </c>
      <c r="AK64" s="14">
        <f t="shared" si="47"/>
        <v>84.2</v>
      </c>
      <c r="AL64">
        <f>анкеты!K62</f>
        <v>567</v>
      </c>
      <c r="AM64">
        <f t="shared" si="48"/>
        <v>571</v>
      </c>
      <c r="AN64">
        <f>анкеты!L62</f>
        <v>568</v>
      </c>
      <c r="AO64">
        <f t="shared" si="49"/>
        <v>571</v>
      </c>
      <c r="AP64">
        <f>анкеты!N62</f>
        <v>528</v>
      </c>
      <c r="AQ64">
        <f>анкеты!M62</f>
        <v>528</v>
      </c>
      <c r="AR64" s="13">
        <f t="shared" si="50"/>
        <v>99</v>
      </c>
      <c r="AS64" s="13">
        <f t="shared" si="51"/>
        <v>99</v>
      </c>
      <c r="AT64" s="13">
        <f t="shared" si="52"/>
        <v>100</v>
      </c>
      <c r="AU64" s="12">
        <f t="shared" si="53"/>
        <v>99.2</v>
      </c>
      <c r="AV64">
        <f>анкеты!O62</f>
        <v>569</v>
      </c>
      <c r="AW64">
        <f t="shared" si="54"/>
        <v>571</v>
      </c>
      <c r="AX64">
        <f>анкеты!P62</f>
        <v>563</v>
      </c>
      <c r="AY64">
        <f t="shared" si="55"/>
        <v>571</v>
      </c>
      <c r="AZ64">
        <f>анкеты!Q62</f>
        <v>568</v>
      </c>
      <c r="BA64">
        <f t="shared" si="56"/>
        <v>571</v>
      </c>
      <c r="BB64" s="13">
        <f t="shared" si="57"/>
        <v>100</v>
      </c>
      <c r="BC64" s="13">
        <f t="shared" si="58"/>
        <v>99</v>
      </c>
      <c r="BD64" s="13">
        <f t="shared" si="59"/>
        <v>99</v>
      </c>
      <c r="BE64" s="12">
        <f t="shared" si="60"/>
        <v>99.3</v>
      </c>
      <c r="BF64">
        <f t="shared" si="61"/>
        <v>96.460000000000008</v>
      </c>
    </row>
    <row r="65" spans="1:58" x14ac:dyDescent="0.25">
      <c r="A65">
        <f>'бланки '!D67</f>
        <v>62</v>
      </c>
      <c r="B65" t="str">
        <f>'бланки '!C67</f>
        <v>ГБОУ «СОШ №2 С.П. КАНТЫШЕВО»</v>
      </c>
      <c r="C65">
        <f>анкеты!C63</f>
        <v>296</v>
      </c>
      <c r="D65">
        <f>SUMIF('бланки '!K67:Y67,"&lt;2")</f>
        <v>14</v>
      </c>
      <c r="E65">
        <f>COUNTIF('бланки '!K67:Y67,"&lt;2")</f>
        <v>14</v>
      </c>
      <c r="F65">
        <f>SUMIF('бланки '!Z67:CK67,"&lt;2")</f>
        <v>59</v>
      </c>
      <c r="G65">
        <f>COUNTIF('бланки '!Z67:CK67,"&lt;2")</f>
        <v>59</v>
      </c>
      <c r="H65">
        <f>SUM('бланки '!CL67:CO67)</f>
        <v>4</v>
      </c>
      <c r="I65">
        <f>анкеты!E63</f>
        <v>283</v>
      </c>
      <c r="J65">
        <f>анкеты!D63</f>
        <v>287</v>
      </c>
      <c r="K65">
        <f>анкеты!G63</f>
        <v>278</v>
      </c>
      <c r="L65">
        <f>анкеты!F63</f>
        <v>280</v>
      </c>
      <c r="M65">
        <f t="shared" si="31"/>
        <v>100</v>
      </c>
      <c r="N65">
        <f t="shared" si="32"/>
        <v>100</v>
      </c>
      <c r="O65">
        <f t="shared" si="33"/>
        <v>98.606271777003485</v>
      </c>
      <c r="P65">
        <f t="shared" si="34"/>
        <v>99.285714285714292</v>
      </c>
      <c r="Q65" s="13">
        <f t="shared" si="35"/>
        <v>100</v>
      </c>
      <c r="R65" s="13">
        <f t="shared" si="36"/>
        <v>100</v>
      </c>
      <c r="S65" s="13">
        <f t="shared" si="37"/>
        <v>98</v>
      </c>
      <c r="T65" s="12">
        <f t="shared" si="38"/>
        <v>99.2</v>
      </c>
      <c r="U65">
        <f>SUM('бланки '!CP67:CT67)</f>
        <v>5</v>
      </c>
      <c r="X65">
        <f>анкеты!H63</f>
        <v>292</v>
      </c>
      <c r="Y65">
        <f t="shared" si="39"/>
        <v>296</v>
      </c>
      <c r="Z65" s="13">
        <f t="shared" si="40"/>
        <v>100</v>
      </c>
      <c r="AA65" s="13">
        <f t="shared" si="41"/>
        <v>99</v>
      </c>
      <c r="AB65" s="13">
        <f t="shared" si="42"/>
        <v>99</v>
      </c>
      <c r="AC65" s="14">
        <f t="shared" si="43"/>
        <v>99.5</v>
      </c>
      <c r="AD65">
        <f>IF('бланки '!I67=1,('бланки '!CV67+'бланки '!CX67)*3,SUM('бланки '!CU67:CY67))</f>
        <v>2</v>
      </c>
      <c r="AE65">
        <f>IF('бланки '!H67=0,SUM('бланки '!DC67:DE67)*2-1,SUM('бланки '!CZ67:DE67))</f>
        <v>3</v>
      </c>
      <c r="AF65">
        <f>анкеты!J63</f>
        <v>53</v>
      </c>
      <c r="AG65">
        <f>анкеты!I63</f>
        <v>57</v>
      </c>
      <c r="AH65" s="13">
        <f t="shared" si="44"/>
        <v>40</v>
      </c>
      <c r="AI65" s="13">
        <f t="shared" si="45"/>
        <v>60</v>
      </c>
      <c r="AJ65" s="2">
        <f t="shared" si="46"/>
        <v>93</v>
      </c>
      <c r="AK65" s="14">
        <f t="shared" si="47"/>
        <v>63.9</v>
      </c>
      <c r="AL65">
        <f>анкеты!K63</f>
        <v>291</v>
      </c>
      <c r="AM65">
        <f t="shared" si="48"/>
        <v>296</v>
      </c>
      <c r="AN65">
        <f>анкеты!L63</f>
        <v>295</v>
      </c>
      <c r="AO65">
        <f t="shared" si="49"/>
        <v>296</v>
      </c>
      <c r="AP65">
        <f>анкеты!N63</f>
        <v>267</v>
      </c>
      <c r="AQ65">
        <f>анкеты!M63</f>
        <v>270</v>
      </c>
      <c r="AR65" s="13">
        <f t="shared" si="50"/>
        <v>98</v>
      </c>
      <c r="AS65" s="13">
        <f t="shared" si="51"/>
        <v>100</v>
      </c>
      <c r="AT65" s="13">
        <f t="shared" si="52"/>
        <v>99</v>
      </c>
      <c r="AU65" s="12">
        <f t="shared" si="53"/>
        <v>99</v>
      </c>
      <c r="AV65">
        <f>анкеты!O63</f>
        <v>292</v>
      </c>
      <c r="AW65">
        <f t="shared" si="54"/>
        <v>296</v>
      </c>
      <c r="AX65">
        <f>анкеты!P63</f>
        <v>292</v>
      </c>
      <c r="AY65">
        <f t="shared" si="55"/>
        <v>296</v>
      </c>
      <c r="AZ65">
        <f>анкеты!Q63</f>
        <v>292</v>
      </c>
      <c r="BA65">
        <f t="shared" si="56"/>
        <v>296</v>
      </c>
      <c r="BB65" s="13">
        <f t="shared" si="57"/>
        <v>99</v>
      </c>
      <c r="BC65" s="13">
        <f t="shared" si="58"/>
        <v>99</v>
      </c>
      <c r="BD65" s="13">
        <f t="shared" si="59"/>
        <v>99</v>
      </c>
      <c r="BE65" s="12">
        <f t="shared" si="60"/>
        <v>99</v>
      </c>
      <c r="BF65">
        <f t="shared" si="61"/>
        <v>92.11999999999999</v>
      </c>
    </row>
    <row r="66" spans="1:58" x14ac:dyDescent="0.25">
      <c r="A66">
        <f>'бланки '!D68</f>
        <v>63</v>
      </c>
      <c r="B66" t="str">
        <f>'бланки '!C68</f>
        <v>ГБОУ «СОШ №3 С.П. КАНТЫШЕВО»</v>
      </c>
      <c r="C66">
        <f>анкеты!C64</f>
        <v>488</v>
      </c>
      <c r="D66">
        <f>SUMIF('бланки '!K68:Y68,"&lt;2")</f>
        <v>14</v>
      </c>
      <c r="E66">
        <f>COUNTIF('бланки '!K68:Y68,"&lt;2")</f>
        <v>14</v>
      </c>
      <c r="F66">
        <f>SUMIF('бланки '!Z68:CK68,"&lt;2")</f>
        <v>59</v>
      </c>
      <c r="G66">
        <f>COUNTIF('бланки '!Z68:CK68,"&lt;2")</f>
        <v>59</v>
      </c>
      <c r="H66">
        <f>SUM('бланки '!CL68:CO68)</f>
        <v>4</v>
      </c>
      <c r="I66">
        <f>анкеты!E64</f>
        <v>315</v>
      </c>
      <c r="J66">
        <f>анкеты!D64</f>
        <v>327</v>
      </c>
      <c r="K66">
        <f>анкеты!G64</f>
        <v>289</v>
      </c>
      <c r="L66">
        <f>анкеты!F64</f>
        <v>296</v>
      </c>
      <c r="M66">
        <f t="shared" si="31"/>
        <v>100</v>
      </c>
      <c r="N66">
        <f t="shared" si="32"/>
        <v>100</v>
      </c>
      <c r="O66">
        <f t="shared" si="33"/>
        <v>96.330275229357795</v>
      </c>
      <c r="P66">
        <f t="shared" si="34"/>
        <v>97.63513513513513</v>
      </c>
      <c r="Q66" s="13">
        <f t="shared" si="35"/>
        <v>100</v>
      </c>
      <c r="R66" s="13">
        <f t="shared" si="36"/>
        <v>100</v>
      </c>
      <c r="S66" s="13">
        <f t="shared" si="37"/>
        <v>96</v>
      </c>
      <c r="T66" s="12">
        <f t="shared" si="38"/>
        <v>98.4</v>
      </c>
      <c r="U66">
        <f>SUM('бланки '!CP68:CT68)</f>
        <v>5</v>
      </c>
      <c r="X66">
        <f>анкеты!H64</f>
        <v>439</v>
      </c>
      <c r="Y66">
        <f t="shared" si="39"/>
        <v>488</v>
      </c>
      <c r="Z66" s="13">
        <f t="shared" si="40"/>
        <v>100</v>
      </c>
      <c r="AA66" s="13">
        <f t="shared" si="41"/>
        <v>95</v>
      </c>
      <c r="AB66" s="13">
        <f t="shared" si="42"/>
        <v>90</v>
      </c>
      <c r="AC66" s="14">
        <f t="shared" si="43"/>
        <v>95</v>
      </c>
      <c r="AD66">
        <f>IF('бланки '!I68=1,('бланки '!CV68+'бланки '!CX68)*3,SUM('бланки '!CU68:CY68))</f>
        <v>3</v>
      </c>
      <c r="AE66">
        <f>IF('бланки '!H68=0,SUM('бланки '!DC68:DE68)*2-1,SUM('бланки '!CZ68:DE68))</f>
        <v>3</v>
      </c>
      <c r="AF66">
        <f>анкеты!J64</f>
        <v>48</v>
      </c>
      <c r="AG66">
        <f>анкеты!I64</f>
        <v>52</v>
      </c>
      <c r="AH66" s="13">
        <f t="shared" si="44"/>
        <v>60</v>
      </c>
      <c r="AI66" s="13">
        <f t="shared" si="45"/>
        <v>60</v>
      </c>
      <c r="AJ66" s="2">
        <f t="shared" si="46"/>
        <v>92</v>
      </c>
      <c r="AK66" s="14">
        <f t="shared" si="47"/>
        <v>69.599999999999994</v>
      </c>
      <c r="AL66">
        <f>анкеты!K64</f>
        <v>457</v>
      </c>
      <c r="AM66">
        <f t="shared" si="48"/>
        <v>488</v>
      </c>
      <c r="AN66">
        <f>анкеты!L64</f>
        <v>465</v>
      </c>
      <c r="AO66">
        <f t="shared" si="49"/>
        <v>488</v>
      </c>
      <c r="AP66">
        <f>анкеты!N64</f>
        <v>302</v>
      </c>
      <c r="AQ66">
        <f>анкеты!M64</f>
        <v>307</v>
      </c>
      <c r="AR66" s="13">
        <f t="shared" si="50"/>
        <v>94</v>
      </c>
      <c r="AS66" s="13">
        <f t="shared" si="51"/>
        <v>95</v>
      </c>
      <c r="AT66" s="13">
        <f t="shared" si="52"/>
        <v>98</v>
      </c>
      <c r="AU66" s="12">
        <f t="shared" si="53"/>
        <v>95.2</v>
      </c>
      <c r="AV66">
        <f>анкеты!O64</f>
        <v>441</v>
      </c>
      <c r="AW66">
        <f t="shared" si="54"/>
        <v>488</v>
      </c>
      <c r="AX66">
        <f>анкеты!P64</f>
        <v>439</v>
      </c>
      <c r="AY66">
        <f t="shared" si="55"/>
        <v>488</v>
      </c>
      <c r="AZ66">
        <f>анкеты!Q64</f>
        <v>456</v>
      </c>
      <c r="BA66">
        <f t="shared" si="56"/>
        <v>488</v>
      </c>
      <c r="BB66" s="13">
        <f t="shared" si="57"/>
        <v>90</v>
      </c>
      <c r="BC66" s="13">
        <f t="shared" si="58"/>
        <v>90</v>
      </c>
      <c r="BD66" s="13">
        <f t="shared" si="59"/>
        <v>93</v>
      </c>
      <c r="BE66" s="12">
        <f t="shared" si="60"/>
        <v>91.5</v>
      </c>
      <c r="BF66">
        <f t="shared" si="61"/>
        <v>89.94</v>
      </c>
    </row>
    <row r="67" spans="1:58" x14ac:dyDescent="0.25">
      <c r="A67">
        <f>'бланки '!D69</f>
        <v>64</v>
      </c>
      <c r="B67" t="str">
        <f>'бланки '!C69</f>
        <v>ГБОУ «СОШ№3 С.П.ПЛИЕВО»</v>
      </c>
      <c r="C67">
        <f>анкеты!C65</f>
        <v>578</v>
      </c>
      <c r="D67">
        <f>SUMIF('бланки '!K69:Y69,"&lt;2")</f>
        <v>14</v>
      </c>
      <c r="E67">
        <f>COUNTIF('бланки '!K69:Y69,"&lt;2")</f>
        <v>14</v>
      </c>
      <c r="F67">
        <f>SUMIF('бланки '!Z69:CK69,"&lt;2")</f>
        <v>59</v>
      </c>
      <c r="G67">
        <f>COUNTIF('бланки '!Z69:CK69,"&lt;2")</f>
        <v>59</v>
      </c>
      <c r="H67">
        <f>SUM('бланки '!CL69:CO69)</f>
        <v>4</v>
      </c>
      <c r="I67">
        <f>анкеты!E65</f>
        <v>411</v>
      </c>
      <c r="J67">
        <f>анкеты!D65</f>
        <v>427</v>
      </c>
      <c r="K67">
        <f>анкеты!G65</f>
        <v>346</v>
      </c>
      <c r="L67">
        <f>анкеты!F65</f>
        <v>365</v>
      </c>
      <c r="M67">
        <f t="shared" si="31"/>
        <v>100</v>
      </c>
      <c r="N67">
        <f t="shared" si="32"/>
        <v>100</v>
      </c>
      <c r="O67">
        <f t="shared" si="33"/>
        <v>96.25292740046838</v>
      </c>
      <c r="P67">
        <f t="shared" si="34"/>
        <v>94.794520547945211</v>
      </c>
      <c r="Q67" s="13">
        <f t="shared" si="35"/>
        <v>100</v>
      </c>
      <c r="R67" s="13">
        <f t="shared" si="36"/>
        <v>100</v>
      </c>
      <c r="S67" s="13">
        <f t="shared" si="37"/>
        <v>95</v>
      </c>
      <c r="T67" s="12">
        <f t="shared" si="38"/>
        <v>98</v>
      </c>
      <c r="U67">
        <f>SUM('бланки '!CP69:CT69)</f>
        <v>5</v>
      </c>
      <c r="X67">
        <f>анкеты!H65</f>
        <v>520</v>
      </c>
      <c r="Y67">
        <f t="shared" si="39"/>
        <v>578</v>
      </c>
      <c r="Z67" s="13">
        <f t="shared" si="40"/>
        <v>100</v>
      </c>
      <c r="AA67" s="13">
        <f t="shared" si="41"/>
        <v>95</v>
      </c>
      <c r="AB67" s="13">
        <f t="shared" si="42"/>
        <v>90</v>
      </c>
      <c r="AC67" s="14">
        <f t="shared" si="43"/>
        <v>95</v>
      </c>
      <c r="AD67">
        <f>IF('бланки '!I69=1,('бланки '!CV69+'бланки '!CX69)*3,SUM('бланки '!CU69:CY69))</f>
        <v>2</v>
      </c>
      <c r="AE67">
        <f>IF('бланки '!H69=0,SUM('бланки '!DC69:DE69)*2-1,SUM('бланки '!CZ69:DE69))</f>
        <v>3</v>
      </c>
      <c r="AF67">
        <f>анкеты!J65</f>
        <v>95</v>
      </c>
      <c r="AG67">
        <f>анкеты!I65</f>
        <v>101</v>
      </c>
      <c r="AH67" s="13">
        <f t="shared" si="44"/>
        <v>40</v>
      </c>
      <c r="AI67" s="13">
        <f t="shared" si="45"/>
        <v>60</v>
      </c>
      <c r="AJ67" s="2">
        <f t="shared" si="46"/>
        <v>94</v>
      </c>
      <c r="AK67" s="14">
        <f t="shared" si="47"/>
        <v>64.2</v>
      </c>
      <c r="AL67">
        <f>анкеты!K65</f>
        <v>545</v>
      </c>
      <c r="AM67">
        <f t="shared" si="48"/>
        <v>578</v>
      </c>
      <c r="AN67">
        <f>анкеты!L65</f>
        <v>551</v>
      </c>
      <c r="AO67">
        <f t="shared" si="49"/>
        <v>578</v>
      </c>
      <c r="AP67">
        <f>анкеты!N65</f>
        <v>352</v>
      </c>
      <c r="AQ67">
        <f>анкеты!M65</f>
        <v>365</v>
      </c>
      <c r="AR67" s="13">
        <f t="shared" si="50"/>
        <v>94</v>
      </c>
      <c r="AS67" s="13">
        <f t="shared" si="51"/>
        <v>95</v>
      </c>
      <c r="AT67" s="13">
        <f t="shared" si="52"/>
        <v>96</v>
      </c>
      <c r="AU67" s="12">
        <f t="shared" si="53"/>
        <v>94.8</v>
      </c>
      <c r="AV67">
        <f>анкеты!O65</f>
        <v>555</v>
      </c>
      <c r="AW67">
        <f t="shared" si="54"/>
        <v>578</v>
      </c>
      <c r="AX67">
        <f>анкеты!P65</f>
        <v>538</v>
      </c>
      <c r="AY67">
        <f t="shared" si="55"/>
        <v>578</v>
      </c>
      <c r="AZ67">
        <f>анкеты!Q65</f>
        <v>550</v>
      </c>
      <c r="BA67">
        <f t="shared" si="56"/>
        <v>578</v>
      </c>
      <c r="BB67" s="13">
        <f t="shared" si="57"/>
        <v>96</v>
      </c>
      <c r="BC67" s="13">
        <f t="shared" si="58"/>
        <v>93</v>
      </c>
      <c r="BD67" s="13">
        <f t="shared" si="59"/>
        <v>95</v>
      </c>
      <c r="BE67" s="12">
        <f t="shared" si="60"/>
        <v>94.9</v>
      </c>
      <c r="BF67">
        <f t="shared" si="61"/>
        <v>89.38</v>
      </c>
    </row>
    <row r="68" spans="1:58" x14ac:dyDescent="0.25">
      <c r="A68">
        <f>'бланки '!D70</f>
        <v>65</v>
      </c>
      <c r="B68" t="str">
        <f>'бланки '!C70</f>
        <v>ГБОУ «СОШ С.П. ДОЛАКОВО»</v>
      </c>
      <c r="C68">
        <f>анкеты!C66</f>
        <v>208</v>
      </c>
      <c r="D68">
        <f>SUMIF('бланки '!K70:Y70,"&lt;2")</f>
        <v>14</v>
      </c>
      <c r="E68">
        <f>COUNTIF('бланки '!K70:Y70,"&lt;2")</f>
        <v>14</v>
      </c>
      <c r="F68">
        <f>SUMIF('бланки '!Z70:CK70,"&lt;2")</f>
        <v>59</v>
      </c>
      <c r="G68">
        <f>COUNTIF('бланки '!Z70:CK70,"&lt;2")</f>
        <v>59</v>
      </c>
      <c r="H68">
        <f>SUM('бланки '!CL70:CO70)</f>
        <v>4</v>
      </c>
      <c r="I68">
        <f>анкеты!E66</f>
        <v>183</v>
      </c>
      <c r="J68">
        <f>анкеты!D66</f>
        <v>189</v>
      </c>
      <c r="K68">
        <f>анкеты!G66</f>
        <v>169</v>
      </c>
      <c r="L68">
        <f>анкеты!F66</f>
        <v>177</v>
      </c>
      <c r="M68">
        <f t="shared" si="31"/>
        <v>100</v>
      </c>
      <c r="N68">
        <f t="shared" si="32"/>
        <v>100</v>
      </c>
      <c r="O68">
        <f t="shared" si="33"/>
        <v>96.825396825396822</v>
      </c>
      <c r="P68">
        <f t="shared" si="34"/>
        <v>95.480225988700568</v>
      </c>
      <c r="Q68" s="13">
        <f t="shared" si="35"/>
        <v>100</v>
      </c>
      <c r="R68" s="13">
        <f t="shared" si="36"/>
        <v>100</v>
      </c>
      <c r="S68" s="13">
        <f t="shared" si="37"/>
        <v>96</v>
      </c>
      <c r="T68" s="12">
        <f t="shared" si="38"/>
        <v>98.4</v>
      </c>
      <c r="U68">
        <f>SUM('бланки '!CP70:CT70)</f>
        <v>5</v>
      </c>
      <c r="X68">
        <f>анкеты!H66</f>
        <v>196</v>
      </c>
      <c r="Y68">
        <f t="shared" si="39"/>
        <v>208</v>
      </c>
      <c r="Z68" s="13">
        <f t="shared" si="40"/>
        <v>100</v>
      </c>
      <c r="AA68" s="13">
        <f t="shared" si="41"/>
        <v>97</v>
      </c>
      <c r="AB68" s="13">
        <f t="shared" si="42"/>
        <v>94</v>
      </c>
      <c r="AC68" s="14">
        <f t="shared" si="43"/>
        <v>97</v>
      </c>
      <c r="AD68">
        <f>IF('бланки '!I70=1,('бланки '!CV70+'бланки '!CX70)*3,SUM('бланки '!CU70:CY70))</f>
        <v>1</v>
      </c>
      <c r="AE68">
        <f>IF('бланки '!H70=0,SUM('бланки '!DC70:DE70)*2-1,SUM('бланки '!CZ70:DE70))</f>
        <v>3</v>
      </c>
      <c r="AF68">
        <f>анкеты!J66</f>
        <v>79</v>
      </c>
      <c r="AG68">
        <f>анкеты!I66</f>
        <v>79</v>
      </c>
      <c r="AH68" s="13">
        <f t="shared" si="44"/>
        <v>20</v>
      </c>
      <c r="AI68" s="13">
        <f t="shared" si="45"/>
        <v>60</v>
      </c>
      <c r="AJ68" s="2">
        <f t="shared" si="46"/>
        <v>100</v>
      </c>
      <c r="AK68" s="14">
        <f t="shared" si="47"/>
        <v>60</v>
      </c>
      <c r="AL68">
        <f>анкеты!K66</f>
        <v>200</v>
      </c>
      <c r="AM68">
        <f t="shared" si="48"/>
        <v>208</v>
      </c>
      <c r="AN68">
        <f>анкеты!L66</f>
        <v>200</v>
      </c>
      <c r="AO68">
        <f t="shared" si="49"/>
        <v>208</v>
      </c>
      <c r="AP68">
        <f>анкеты!N66</f>
        <v>169</v>
      </c>
      <c r="AQ68">
        <f>анкеты!M66</f>
        <v>172</v>
      </c>
      <c r="AR68" s="13">
        <f t="shared" si="50"/>
        <v>96</v>
      </c>
      <c r="AS68" s="13">
        <f t="shared" si="51"/>
        <v>96</v>
      </c>
      <c r="AT68" s="13">
        <f t="shared" si="52"/>
        <v>98</v>
      </c>
      <c r="AU68" s="12">
        <f t="shared" si="53"/>
        <v>96.4</v>
      </c>
      <c r="AV68">
        <f>анкеты!O66</f>
        <v>195</v>
      </c>
      <c r="AW68">
        <f t="shared" si="54"/>
        <v>208</v>
      </c>
      <c r="AX68">
        <f>анкеты!P66</f>
        <v>198</v>
      </c>
      <c r="AY68">
        <f t="shared" si="55"/>
        <v>208</v>
      </c>
      <c r="AZ68">
        <f>анкеты!Q66</f>
        <v>198</v>
      </c>
      <c r="BA68">
        <f t="shared" si="56"/>
        <v>208</v>
      </c>
      <c r="BB68" s="13">
        <f t="shared" si="57"/>
        <v>94</v>
      </c>
      <c r="BC68" s="13">
        <f t="shared" si="58"/>
        <v>95</v>
      </c>
      <c r="BD68" s="13">
        <f t="shared" si="59"/>
        <v>95</v>
      </c>
      <c r="BE68" s="12">
        <f t="shared" si="60"/>
        <v>94.7</v>
      </c>
      <c r="BF68">
        <f t="shared" si="61"/>
        <v>89.3</v>
      </c>
    </row>
    <row r="69" spans="1:58" x14ac:dyDescent="0.25">
      <c r="A69">
        <f>'бланки '!D71</f>
        <v>66</v>
      </c>
      <c r="B69" t="str">
        <f>'бланки '!C71</f>
        <v>ГБОУ «СОШ№3 «С.П. Долаково»</v>
      </c>
      <c r="C69">
        <f>анкеты!C67</f>
        <v>157</v>
      </c>
      <c r="D69">
        <f>SUMIF('бланки '!K71:Y71,"&lt;2")</f>
        <v>14</v>
      </c>
      <c r="E69">
        <f>COUNTIF('бланки '!K71:Y71,"&lt;2")</f>
        <v>14</v>
      </c>
      <c r="F69">
        <f>SUMIF('бланки '!Z71:CK71,"&lt;2")</f>
        <v>59</v>
      </c>
      <c r="G69">
        <f>COUNTIF('бланки '!Z71:CK71,"&lt;2")</f>
        <v>59</v>
      </c>
      <c r="H69">
        <f>SUM('бланки '!CL71:CO71)</f>
        <v>4</v>
      </c>
      <c r="I69">
        <f>анкеты!E67</f>
        <v>135</v>
      </c>
      <c r="J69">
        <f>анкеты!D67</f>
        <v>136</v>
      </c>
      <c r="K69">
        <f>анкеты!G67</f>
        <v>106</v>
      </c>
      <c r="L69">
        <f>анкеты!F67</f>
        <v>106</v>
      </c>
      <c r="M69">
        <f t="shared" si="31"/>
        <v>100</v>
      </c>
      <c r="N69">
        <f t="shared" si="32"/>
        <v>100</v>
      </c>
      <c r="O69">
        <f t="shared" si="33"/>
        <v>99.264705882352942</v>
      </c>
      <c r="P69">
        <f t="shared" si="34"/>
        <v>100</v>
      </c>
      <c r="Q69" s="13">
        <f t="shared" si="35"/>
        <v>100</v>
      </c>
      <c r="R69" s="13">
        <f t="shared" si="36"/>
        <v>100</v>
      </c>
      <c r="S69" s="13">
        <f t="shared" si="37"/>
        <v>99</v>
      </c>
      <c r="T69" s="12">
        <f t="shared" si="38"/>
        <v>99.6</v>
      </c>
      <c r="U69">
        <f>SUM('бланки '!CP71:CT71)</f>
        <v>5</v>
      </c>
      <c r="X69">
        <f>анкеты!H67</f>
        <v>155</v>
      </c>
      <c r="Y69">
        <f t="shared" si="39"/>
        <v>157</v>
      </c>
      <c r="Z69" s="13">
        <f t="shared" si="40"/>
        <v>100</v>
      </c>
      <c r="AA69" s="13">
        <f t="shared" si="41"/>
        <v>99</v>
      </c>
      <c r="AB69" s="13">
        <f t="shared" si="42"/>
        <v>99</v>
      </c>
      <c r="AC69" s="14">
        <f t="shared" si="43"/>
        <v>99.5</v>
      </c>
      <c r="AD69">
        <f>IF('бланки '!I71=1,('бланки '!CV71+'бланки '!CX71)*3,SUM('бланки '!CU71:CY71))</f>
        <v>3</v>
      </c>
      <c r="AE69">
        <f>IF('бланки '!H71=0,SUM('бланки '!DC71:DE71)*2-1,SUM('бланки '!CZ71:DE71))</f>
        <v>3</v>
      </c>
      <c r="AF69">
        <f>анкеты!J67</f>
        <v>129</v>
      </c>
      <c r="AG69">
        <f>анкеты!I67</f>
        <v>130</v>
      </c>
      <c r="AH69" s="13">
        <f t="shared" si="44"/>
        <v>60</v>
      </c>
      <c r="AI69" s="13">
        <f t="shared" si="45"/>
        <v>60</v>
      </c>
      <c r="AJ69" s="2">
        <f t="shared" si="46"/>
        <v>99</v>
      </c>
      <c r="AK69" s="14">
        <f t="shared" si="47"/>
        <v>71.7</v>
      </c>
      <c r="AL69">
        <f>анкеты!K67</f>
        <v>146</v>
      </c>
      <c r="AM69">
        <f t="shared" si="48"/>
        <v>157</v>
      </c>
      <c r="AN69">
        <f>анкеты!L67</f>
        <v>155</v>
      </c>
      <c r="AO69">
        <f t="shared" si="49"/>
        <v>157</v>
      </c>
      <c r="AP69">
        <f>анкеты!N67</f>
        <v>86</v>
      </c>
      <c r="AQ69">
        <f>анкеты!M67</f>
        <v>90</v>
      </c>
      <c r="AR69" s="13">
        <f t="shared" si="50"/>
        <v>93</v>
      </c>
      <c r="AS69" s="13">
        <f t="shared" si="51"/>
        <v>99</v>
      </c>
      <c r="AT69" s="13">
        <f t="shared" si="52"/>
        <v>96</v>
      </c>
      <c r="AU69" s="12">
        <f t="shared" si="53"/>
        <v>96</v>
      </c>
      <c r="AV69">
        <f>анкеты!O67</f>
        <v>151</v>
      </c>
      <c r="AW69">
        <f t="shared" si="54"/>
        <v>157</v>
      </c>
      <c r="AX69">
        <f>анкеты!P67</f>
        <v>150</v>
      </c>
      <c r="AY69">
        <f t="shared" si="55"/>
        <v>157</v>
      </c>
      <c r="AZ69">
        <f>анкеты!Q67</f>
        <v>155</v>
      </c>
      <c r="BA69">
        <f t="shared" si="56"/>
        <v>157</v>
      </c>
      <c r="BB69" s="13">
        <f t="shared" si="57"/>
        <v>96</v>
      </c>
      <c r="BC69" s="13">
        <f t="shared" si="58"/>
        <v>95</v>
      </c>
      <c r="BD69" s="13">
        <f t="shared" si="59"/>
        <v>99</v>
      </c>
      <c r="BE69" s="12">
        <f t="shared" si="60"/>
        <v>97.3</v>
      </c>
      <c r="BF69">
        <f t="shared" si="61"/>
        <v>92.820000000000007</v>
      </c>
    </row>
    <row r="70" spans="1:58" x14ac:dyDescent="0.25">
      <c r="A70">
        <f>'бланки '!D72</f>
        <v>67</v>
      </c>
      <c r="B70" t="str">
        <f>'бланки '!C72</f>
        <v>ГБОУ «СОШ №1 С.П. ЭКАЖЕВО»</v>
      </c>
      <c r="C70">
        <f>анкеты!C68</f>
        <v>435</v>
      </c>
      <c r="D70">
        <f>SUMIF('бланки '!K72:Y72,"&lt;2")</f>
        <v>14</v>
      </c>
      <c r="E70">
        <f>COUNTIF('бланки '!K72:Y72,"&lt;2")</f>
        <v>14</v>
      </c>
      <c r="F70">
        <f>SUMIF('бланки '!Z72:CK72,"&lt;2")</f>
        <v>59</v>
      </c>
      <c r="G70">
        <f>COUNTIF('бланки '!Z72:CK72,"&lt;2")</f>
        <v>59</v>
      </c>
      <c r="H70">
        <f>SUM('бланки '!CL72:CO72)</f>
        <v>4</v>
      </c>
      <c r="I70">
        <f>анкеты!E68</f>
        <v>286</v>
      </c>
      <c r="J70">
        <f>анкеты!D68</f>
        <v>296</v>
      </c>
      <c r="K70">
        <f>анкеты!G68</f>
        <v>267</v>
      </c>
      <c r="L70">
        <f>анкеты!F68</f>
        <v>282</v>
      </c>
      <c r="M70">
        <f t="shared" si="31"/>
        <v>100</v>
      </c>
      <c r="N70">
        <f t="shared" si="32"/>
        <v>100</v>
      </c>
      <c r="O70">
        <f t="shared" si="33"/>
        <v>96.621621621621628</v>
      </c>
      <c r="P70">
        <f t="shared" si="34"/>
        <v>94.680851063829792</v>
      </c>
      <c r="Q70" s="13">
        <f t="shared" si="35"/>
        <v>100</v>
      </c>
      <c r="R70" s="13">
        <f t="shared" si="36"/>
        <v>100</v>
      </c>
      <c r="S70" s="13">
        <f t="shared" si="37"/>
        <v>95</v>
      </c>
      <c r="T70" s="12">
        <f t="shared" si="38"/>
        <v>98</v>
      </c>
      <c r="U70">
        <f>SUM('бланки '!CP72:CT72)</f>
        <v>5</v>
      </c>
      <c r="X70">
        <f>анкеты!H68</f>
        <v>392</v>
      </c>
      <c r="Y70">
        <f t="shared" si="39"/>
        <v>435</v>
      </c>
      <c r="Z70" s="13">
        <f t="shared" si="40"/>
        <v>100</v>
      </c>
      <c r="AA70" s="13">
        <f t="shared" si="41"/>
        <v>95</v>
      </c>
      <c r="AB70" s="13">
        <f t="shared" si="42"/>
        <v>90</v>
      </c>
      <c r="AC70" s="14">
        <f t="shared" si="43"/>
        <v>95</v>
      </c>
      <c r="AD70">
        <f>IF('бланки '!I72=1,('бланки '!CV72+'бланки '!CX72)*3,SUM('бланки '!CU72:CY72))</f>
        <v>4</v>
      </c>
      <c r="AE70">
        <f>IF('бланки '!H72=0,SUM('бланки '!DC72:DE72)*2-1,SUM('бланки '!CZ72:DE72))</f>
        <v>5</v>
      </c>
      <c r="AF70">
        <f>анкеты!J68</f>
        <v>65</v>
      </c>
      <c r="AG70">
        <f>анкеты!I68</f>
        <v>67</v>
      </c>
      <c r="AH70" s="13">
        <f t="shared" si="44"/>
        <v>80</v>
      </c>
      <c r="AI70" s="13">
        <f t="shared" si="45"/>
        <v>100</v>
      </c>
      <c r="AJ70" s="2">
        <f t="shared" si="46"/>
        <v>97</v>
      </c>
      <c r="AK70" s="14">
        <f t="shared" si="47"/>
        <v>93.1</v>
      </c>
      <c r="AL70">
        <f>анкеты!K68</f>
        <v>410</v>
      </c>
      <c r="AM70">
        <f t="shared" si="48"/>
        <v>435</v>
      </c>
      <c r="AN70">
        <f>анкеты!L68</f>
        <v>415</v>
      </c>
      <c r="AO70">
        <f t="shared" si="49"/>
        <v>435</v>
      </c>
      <c r="AP70">
        <f>анкеты!N68</f>
        <v>271</v>
      </c>
      <c r="AQ70">
        <f>анкеты!M68</f>
        <v>275</v>
      </c>
      <c r="AR70" s="13">
        <f t="shared" si="50"/>
        <v>94</v>
      </c>
      <c r="AS70" s="13">
        <f t="shared" si="51"/>
        <v>95</v>
      </c>
      <c r="AT70" s="13">
        <f t="shared" si="52"/>
        <v>98</v>
      </c>
      <c r="AU70" s="12">
        <f t="shared" si="53"/>
        <v>95.2</v>
      </c>
      <c r="AV70">
        <f>анкеты!O68</f>
        <v>392</v>
      </c>
      <c r="AW70">
        <f t="shared" si="54"/>
        <v>435</v>
      </c>
      <c r="AX70">
        <f>анкеты!P68</f>
        <v>392</v>
      </c>
      <c r="AY70">
        <f t="shared" si="55"/>
        <v>435</v>
      </c>
      <c r="AZ70">
        <f>анкеты!Q68</f>
        <v>403</v>
      </c>
      <c r="BA70">
        <f t="shared" si="56"/>
        <v>435</v>
      </c>
      <c r="BB70" s="13">
        <f t="shared" si="57"/>
        <v>90</v>
      </c>
      <c r="BC70" s="13">
        <f t="shared" si="58"/>
        <v>90</v>
      </c>
      <c r="BD70" s="13">
        <f t="shared" si="59"/>
        <v>93</v>
      </c>
      <c r="BE70" s="12">
        <f t="shared" si="60"/>
        <v>91.5</v>
      </c>
      <c r="BF70">
        <f t="shared" si="61"/>
        <v>94.56</v>
      </c>
    </row>
    <row r="71" spans="1:58" x14ac:dyDescent="0.25">
      <c r="A71">
        <f>'бланки '!D73</f>
        <v>68</v>
      </c>
      <c r="B71" t="str">
        <f>'бланки '!C73</f>
        <v>ГБОУ «СОШ №2 С.П. ЭКАЖЕВО ИМ. М.М.КАРТОЕВА»</v>
      </c>
      <c r="C71">
        <f>анкеты!C69</f>
        <v>214</v>
      </c>
      <c r="D71">
        <f>SUMIF('бланки '!K73:Y73,"&lt;2")</f>
        <v>14</v>
      </c>
      <c r="E71">
        <f>COUNTIF('бланки '!K73:Y73,"&lt;2")</f>
        <v>14</v>
      </c>
      <c r="F71">
        <f>SUMIF('бланки '!Z73:CK73,"&lt;2")</f>
        <v>59</v>
      </c>
      <c r="G71">
        <f>COUNTIF('бланки '!Z73:CK73,"&lt;2")</f>
        <v>59</v>
      </c>
      <c r="H71">
        <f>SUM('бланки '!CL73:CO73)</f>
        <v>4</v>
      </c>
      <c r="I71">
        <f>анкеты!E69</f>
        <v>110</v>
      </c>
      <c r="J71">
        <f>анкеты!D69</f>
        <v>113</v>
      </c>
      <c r="K71">
        <f>анкеты!G69</f>
        <v>98</v>
      </c>
      <c r="L71">
        <f>анкеты!F69</f>
        <v>100</v>
      </c>
      <c r="M71">
        <f t="shared" si="31"/>
        <v>100</v>
      </c>
      <c r="N71">
        <f t="shared" si="32"/>
        <v>100</v>
      </c>
      <c r="O71">
        <f t="shared" si="33"/>
        <v>97.345132743362825</v>
      </c>
      <c r="P71">
        <f t="shared" si="34"/>
        <v>98</v>
      </c>
      <c r="Q71" s="13">
        <f t="shared" si="35"/>
        <v>100</v>
      </c>
      <c r="R71" s="13">
        <f t="shared" si="36"/>
        <v>100</v>
      </c>
      <c r="S71" s="13">
        <f t="shared" si="37"/>
        <v>97</v>
      </c>
      <c r="T71" s="12">
        <f t="shared" si="38"/>
        <v>98.8</v>
      </c>
      <c r="U71">
        <f>SUM('бланки '!CP73:CT73)</f>
        <v>5</v>
      </c>
      <c r="X71">
        <f>анкеты!H69</f>
        <v>203</v>
      </c>
      <c r="Y71">
        <f t="shared" si="39"/>
        <v>214</v>
      </c>
      <c r="Z71" s="13">
        <f t="shared" si="40"/>
        <v>100</v>
      </c>
      <c r="AA71" s="13">
        <f t="shared" si="41"/>
        <v>97</v>
      </c>
      <c r="AB71" s="13">
        <f t="shared" si="42"/>
        <v>95</v>
      </c>
      <c r="AC71" s="14">
        <f t="shared" si="43"/>
        <v>97.5</v>
      </c>
      <c r="AD71">
        <f>IF('бланки '!I73=1,('бланки '!CV73+'бланки '!CX73)*3,SUM('бланки '!CU73:CY73))</f>
        <v>2</v>
      </c>
      <c r="AE71">
        <f>IF('бланки '!H73=0,SUM('бланки '!DC73:DE73)*2-1,SUM('бланки '!CZ73:DE73))</f>
        <v>3</v>
      </c>
      <c r="AF71">
        <f>анкеты!J69</f>
        <v>30</v>
      </c>
      <c r="AG71">
        <f>анкеты!I69</f>
        <v>32</v>
      </c>
      <c r="AH71" s="13">
        <f t="shared" si="44"/>
        <v>40</v>
      </c>
      <c r="AI71" s="13">
        <f t="shared" si="45"/>
        <v>60</v>
      </c>
      <c r="AJ71" s="2">
        <f t="shared" si="46"/>
        <v>94</v>
      </c>
      <c r="AK71" s="14">
        <f t="shared" si="47"/>
        <v>64.2</v>
      </c>
      <c r="AL71">
        <f>анкеты!K69</f>
        <v>205</v>
      </c>
      <c r="AM71">
        <f t="shared" si="48"/>
        <v>214</v>
      </c>
      <c r="AN71">
        <f>анкеты!L69</f>
        <v>209</v>
      </c>
      <c r="AO71">
        <f t="shared" si="49"/>
        <v>214</v>
      </c>
      <c r="AP71">
        <f>анкеты!N69</f>
        <v>119</v>
      </c>
      <c r="AQ71">
        <f>анкеты!M69</f>
        <v>125</v>
      </c>
      <c r="AR71" s="13">
        <f t="shared" si="50"/>
        <v>96</v>
      </c>
      <c r="AS71" s="13">
        <f t="shared" si="51"/>
        <v>98</v>
      </c>
      <c r="AT71" s="13">
        <f t="shared" si="52"/>
        <v>95</v>
      </c>
      <c r="AU71" s="12">
        <f t="shared" si="53"/>
        <v>96.6</v>
      </c>
      <c r="AV71">
        <f>анкеты!O69</f>
        <v>207</v>
      </c>
      <c r="AW71">
        <f t="shared" si="54"/>
        <v>214</v>
      </c>
      <c r="AX71">
        <f>анкеты!P69</f>
        <v>207</v>
      </c>
      <c r="AY71">
        <f t="shared" si="55"/>
        <v>214</v>
      </c>
      <c r="AZ71">
        <f>анкеты!Q69</f>
        <v>210</v>
      </c>
      <c r="BA71">
        <f t="shared" si="56"/>
        <v>214</v>
      </c>
      <c r="BB71" s="13">
        <f t="shared" si="57"/>
        <v>97</v>
      </c>
      <c r="BC71" s="13">
        <f t="shared" si="58"/>
        <v>97</v>
      </c>
      <c r="BD71" s="13">
        <f t="shared" si="59"/>
        <v>98</v>
      </c>
      <c r="BE71" s="12">
        <f t="shared" si="60"/>
        <v>97.5</v>
      </c>
      <c r="BF71">
        <f t="shared" si="61"/>
        <v>90.92</v>
      </c>
    </row>
    <row r="72" spans="1:58" x14ac:dyDescent="0.25">
      <c r="A72">
        <f>'бланки '!D74</f>
        <v>69</v>
      </c>
      <c r="B72" t="str">
        <f>'бланки '!C74</f>
        <v>ГБОУ «СОШ№6 С.П. ЭКАЖЕВО»</v>
      </c>
      <c r="C72">
        <f>анкеты!C70</f>
        <v>156</v>
      </c>
      <c r="D72">
        <f>SUMIF('бланки '!K74:Y74,"&lt;2")</f>
        <v>14</v>
      </c>
      <c r="E72">
        <f>COUNTIF('бланки '!K74:Y74,"&lt;2")</f>
        <v>14</v>
      </c>
      <c r="F72">
        <f>SUMIF('бланки '!Z74:CK74,"&lt;2")</f>
        <v>59</v>
      </c>
      <c r="G72">
        <f>COUNTIF('бланки '!Z74:CK74,"&lt;2")</f>
        <v>59</v>
      </c>
      <c r="H72">
        <f>SUM('бланки '!CL74:CO74)</f>
        <v>4</v>
      </c>
      <c r="I72">
        <f>анкеты!E70</f>
        <v>151</v>
      </c>
      <c r="J72">
        <f>анкеты!D70</f>
        <v>152</v>
      </c>
      <c r="K72">
        <f>анкеты!G70</f>
        <v>151</v>
      </c>
      <c r="L72">
        <f>анкеты!F70</f>
        <v>151</v>
      </c>
      <c r="M72">
        <f t="shared" si="31"/>
        <v>100</v>
      </c>
      <c r="N72">
        <f t="shared" si="32"/>
        <v>100</v>
      </c>
      <c r="O72">
        <f t="shared" si="33"/>
        <v>99.342105263157904</v>
      </c>
      <c r="P72">
        <f t="shared" si="34"/>
        <v>100</v>
      </c>
      <c r="Q72" s="13">
        <f t="shared" si="35"/>
        <v>100</v>
      </c>
      <c r="R72" s="13">
        <f t="shared" si="36"/>
        <v>100</v>
      </c>
      <c r="S72" s="13">
        <f t="shared" si="37"/>
        <v>99</v>
      </c>
      <c r="T72" s="12">
        <f t="shared" si="38"/>
        <v>99.6</v>
      </c>
      <c r="U72">
        <f>SUM('бланки '!CP74:CT74)</f>
        <v>5</v>
      </c>
      <c r="X72">
        <f>анкеты!H70</f>
        <v>156</v>
      </c>
      <c r="Y72">
        <f t="shared" si="39"/>
        <v>156</v>
      </c>
      <c r="Z72" s="13">
        <f t="shared" si="40"/>
        <v>100</v>
      </c>
      <c r="AA72" s="13">
        <f t="shared" si="41"/>
        <v>100</v>
      </c>
      <c r="AB72" s="13">
        <f t="shared" si="42"/>
        <v>100</v>
      </c>
      <c r="AC72" s="14">
        <f t="shared" si="43"/>
        <v>100</v>
      </c>
      <c r="AD72">
        <f>IF('бланки '!I74=1,('бланки '!CV74+'бланки '!CX74)*3,SUM('бланки '!CU74:CY74))</f>
        <v>4</v>
      </c>
      <c r="AE72">
        <f>IF('бланки '!H74=0,SUM('бланки '!DC74:DE74)*2-1,SUM('бланки '!CZ74:DE74))</f>
        <v>5</v>
      </c>
      <c r="AF72">
        <f>анкеты!J70</f>
        <v>110</v>
      </c>
      <c r="AG72">
        <f>анкеты!I70</f>
        <v>112</v>
      </c>
      <c r="AH72" s="13">
        <f t="shared" si="44"/>
        <v>80</v>
      </c>
      <c r="AI72" s="13">
        <f t="shared" si="45"/>
        <v>100</v>
      </c>
      <c r="AJ72" s="2">
        <f t="shared" si="46"/>
        <v>98</v>
      </c>
      <c r="AK72" s="14">
        <f t="shared" si="47"/>
        <v>93.4</v>
      </c>
      <c r="AL72">
        <f>анкеты!K70</f>
        <v>155</v>
      </c>
      <c r="AM72">
        <f t="shared" si="48"/>
        <v>156</v>
      </c>
      <c r="AN72">
        <f>анкеты!L70</f>
        <v>155</v>
      </c>
      <c r="AO72">
        <f t="shared" si="49"/>
        <v>156</v>
      </c>
      <c r="AP72">
        <f>анкеты!N70</f>
        <v>147</v>
      </c>
      <c r="AQ72">
        <f>анкеты!M70</f>
        <v>147</v>
      </c>
      <c r="AR72" s="13">
        <f t="shared" si="50"/>
        <v>99</v>
      </c>
      <c r="AS72" s="13">
        <f t="shared" si="51"/>
        <v>99</v>
      </c>
      <c r="AT72" s="13">
        <f t="shared" si="52"/>
        <v>100</v>
      </c>
      <c r="AU72" s="12">
        <f t="shared" si="53"/>
        <v>99.2</v>
      </c>
      <c r="AV72">
        <f>анкеты!O70</f>
        <v>156</v>
      </c>
      <c r="AW72">
        <f t="shared" si="54"/>
        <v>156</v>
      </c>
      <c r="AX72">
        <f>анкеты!P70</f>
        <v>155</v>
      </c>
      <c r="AY72">
        <f t="shared" si="55"/>
        <v>156</v>
      </c>
      <c r="AZ72">
        <f>анкеты!Q70</f>
        <v>155</v>
      </c>
      <c r="BA72">
        <f t="shared" si="56"/>
        <v>156</v>
      </c>
      <c r="BB72" s="13">
        <f t="shared" si="57"/>
        <v>100</v>
      </c>
      <c r="BC72" s="13">
        <f t="shared" si="58"/>
        <v>99</v>
      </c>
      <c r="BD72" s="13">
        <f t="shared" si="59"/>
        <v>99</v>
      </c>
      <c r="BE72" s="12">
        <f t="shared" si="60"/>
        <v>99.3</v>
      </c>
      <c r="BF72">
        <f t="shared" si="61"/>
        <v>98.3</v>
      </c>
    </row>
    <row r="73" spans="1:58" x14ac:dyDescent="0.25">
      <c r="A73">
        <f>'бланки '!D75</f>
        <v>70</v>
      </c>
      <c r="B73" t="str">
        <f>'бланки '!C75</f>
        <v>ГБОУ «СОШ№7 С.П. Экажево»</v>
      </c>
      <c r="C73">
        <f>анкеты!C71</f>
        <v>252</v>
      </c>
      <c r="D73">
        <f>SUMIF('бланки '!K75:Y75,"&lt;2")</f>
        <v>14</v>
      </c>
      <c r="E73">
        <f>COUNTIF('бланки '!K75:Y75,"&lt;2")</f>
        <v>14</v>
      </c>
      <c r="F73">
        <f>SUMIF('бланки '!Z75:CK75,"&lt;2")</f>
        <v>59</v>
      </c>
      <c r="G73">
        <f>COUNTIF('бланки '!Z75:CK75,"&lt;2")</f>
        <v>59</v>
      </c>
      <c r="H73">
        <f>SUM('бланки '!CL75:CO75)</f>
        <v>4</v>
      </c>
      <c r="I73">
        <f>анкеты!E71</f>
        <v>249</v>
      </c>
      <c r="J73">
        <f>анкеты!D71</f>
        <v>250</v>
      </c>
      <c r="K73">
        <f>анкеты!G71</f>
        <v>245</v>
      </c>
      <c r="L73">
        <f>анкеты!F71</f>
        <v>245</v>
      </c>
      <c r="M73">
        <f t="shared" si="31"/>
        <v>100</v>
      </c>
      <c r="N73">
        <f t="shared" si="32"/>
        <v>100</v>
      </c>
      <c r="O73">
        <f t="shared" si="33"/>
        <v>99.6</v>
      </c>
      <c r="P73">
        <f t="shared" si="34"/>
        <v>100</v>
      </c>
      <c r="Q73" s="13">
        <f t="shared" si="35"/>
        <v>100</v>
      </c>
      <c r="R73" s="13">
        <f t="shared" si="36"/>
        <v>100</v>
      </c>
      <c r="S73" s="13">
        <f t="shared" si="37"/>
        <v>99</v>
      </c>
      <c r="T73" s="12">
        <f t="shared" si="38"/>
        <v>99.6</v>
      </c>
      <c r="U73">
        <f>SUM('бланки '!CP75:CT75)</f>
        <v>5</v>
      </c>
      <c r="X73">
        <f>анкеты!H71</f>
        <v>252</v>
      </c>
      <c r="Y73">
        <f t="shared" si="39"/>
        <v>252</v>
      </c>
      <c r="Z73" s="13">
        <f t="shared" si="40"/>
        <v>100</v>
      </c>
      <c r="AA73" s="13">
        <f t="shared" si="41"/>
        <v>100</v>
      </c>
      <c r="AB73" s="13">
        <f t="shared" si="42"/>
        <v>100</v>
      </c>
      <c r="AC73" s="14">
        <f t="shared" si="43"/>
        <v>100</v>
      </c>
      <c r="AD73">
        <f>IF('бланки '!I75=1,('бланки '!CV75+'бланки '!CX75)*3,SUM('бланки '!CU75:CY75))</f>
        <v>4</v>
      </c>
      <c r="AE73">
        <f>IF('бланки '!H75=0,SUM('бланки '!DC75:DE75)*2-1,SUM('бланки '!CZ75:DE75))</f>
        <v>4</v>
      </c>
      <c r="AF73">
        <f>анкеты!J71</f>
        <v>179</v>
      </c>
      <c r="AG73">
        <f>анкеты!I71</f>
        <v>182</v>
      </c>
      <c r="AH73" s="13">
        <f t="shared" si="44"/>
        <v>80</v>
      </c>
      <c r="AI73" s="13">
        <f t="shared" si="45"/>
        <v>80</v>
      </c>
      <c r="AJ73" s="2">
        <f t="shared" si="46"/>
        <v>98</v>
      </c>
      <c r="AK73" s="14">
        <f t="shared" si="47"/>
        <v>85.4</v>
      </c>
      <c r="AL73">
        <f>анкеты!K71</f>
        <v>250</v>
      </c>
      <c r="AM73">
        <f t="shared" si="48"/>
        <v>252</v>
      </c>
      <c r="AN73">
        <f>анкеты!L71</f>
        <v>252</v>
      </c>
      <c r="AO73">
        <f t="shared" si="49"/>
        <v>252</v>
      </c>
      <c r="AP73">
        <f>анкеты!N71</f>
        <v>251</v>
      </c>
      <c r="AQ73">
        <f>анкеты!M71</f>
        <v>251</v>
      </c>
      <c r="AR73" s="13">
        <f t="shared" si="50"/>
        <v>99</v>
      </c>
      <c r="AS73" s="13">
        <f t="shared" si="51"/>
        <v>100</v>
      </c>
      <c r="AT73" s="13">
        <f t="shared" si="52"/>
        <v>100</v>
      </c>
      <c r="AU73" s="12">
        <f t="shared" si="53"/>
        <v>99.6</v>
      </c>
      <c r="AV73">
        <f>анкеты!O71</f>
        <v>252</v>
      </c>
      <c r="AW73">
        <f t="shared" si="54"/>
        <v>252</v>
      </c>
      <c r="AX73">
        <f>анкеты!P71</f>
        <v>251</v>
      </c>
      <c r="AY73">
        <f t="shared" si="55"/>
        <v>252</v>
      </c>
      <c r="AZ73">
        <f>анкеты!Q71</f>
        <v>251</v>
      </c>
      <c r="BA73">
        <f t="shared" si="56"/>
        <v>252</v>
      </c>
      <c r="BB73" s="13">
        <f t="shared" si="57"/>
        <v>100</v>
      </c>
      <c r="BC73" s="13">
        <f t="shared" si="58"/>
        <v>100</v>
      </c>
      <c r="BD73" s="13">
        <f t="shared" si="59"/>
        <v>100</v>
      </c>
      <c r="BE73" s="12">
        <f t="shared" si="60"/>
        <v>100</v>
      </c>
      <c r="BF73">
        <f t="shared" si="61"/>
        <v>96.92</v>
      </c>
    </row>
    <row r="74" spans="1:58" x14ac:dyDescent="0.25">
      <c r="A74">
        <f>'бланки '!D76</f>
        <v>71</v>
      </c>
      <c r="B74" t="str">
        <f>'бланки '!C76</f>
        <v>ГБОУ «СОШ№3 С.П. БАРСУКИ»</v>
      </c>
      <c r="C74">
        <f>анкеты!C72</f>
        <v>145</v>
      </c>
      <c r="D74">
        <f>SUMIF('бланки '!K76:Y76,"&lt;2")</f>
        <v>14</v>
      </c>
      <c r="E74">
        <f>COUNTIF('бланки '!K76:Y76,"&lt;2")</f>
        <v>14</v>
      </c>
      <c r="F74">
        <f>SUMIF('бланки '!Z76:CK76,"&lt;2")</f>
        <v>59</v>
      </c>
      <c r="G74">
        <f>COUNTIF('бланки '!Z76:CK76,"&lt;2")</f>
        <v>59</v>
      </c>
      <c r="H74">
        <f>SUM('бланки '!CL76:CO76)</f>
        <v>4</v>
      </c>
      <c r="I74">
        <f>анкеты!E72</f>
        <v>140</v>
      </c>
      <c r="J74">
        <f>анкеты!D72</f>
        <v>140</v>
      </c>
      <c r="K74">
        <f>анкеты!G72</f>
        <v>134</v>
      </c>
      <c r="L74">
        <f>анкеты!F72</f>
        <v>134</v>
      </c>
      <c r="M74">
        <f t="shared" si="31"/>
        <v>100</v>
      </c>
      <c r="N74">
        <f t="shared" si="32"/>
        <v>100</v>
      </c>
      <c r="O74">
        <f t="shared" si="33"/>
        <v>100</v>
      </c>
      <c r="P74">
        <f t="shared" si="34"/>
        <v>100</v>
      </c>
      <c r="Q74" s="13">
        <f t="shared" si="35"/>
        <v>100</v>
      </c>
      <c r="R74" s="13">
        <f t="shared" si="36"/>
        <v>100</v>
      </c>
      <c r="S74" s="13">
        <f t="shared" si="37"/>
        <v>100</v>
      </c>
      <c r="T74" s="12">
        <f t="shared" si="38"/>
        <v>100</v>
      </c>
      <c r="U74">
        <f>SUM('бланки '!CP76:CT76)</f>
        <v>5</v>
      </c>
      <c r="X74">
        <f>анкеты!H72</f>
        <v>144</v>
      </c>
      <c r="Y74">
        <f t="shared" si="39"/>
        <v>145</v>
      </c>
      <c r="Z74" s="13">
        <f t="shared" si="40"/>
        <v>100</v>
      </c>
      <c r="AA74" s="13">
        <f t="shared" si="41"/>
        <v>99</v>
      </c>
      <c r="AB74" s="13">
        <f t="shared" si="42"/>
        <v>99</v>
      </c>
      <c r="AC74" s="14">
        <f t="shared" si="43"/>
        <v>99.5</v>
      </c>
      <c r="AD74">
        <f>IF('бланки '!I76=1,('бланки '!CV76+'бланки '!CX76)*3,SUM('бланки '!CU76:CY76))</f>
        <v>5</v>
      </c>
      <c r="AE74">
        <f>IF('бланки '!H76=0,SUM('бланки '!DC76:DE76)*2-1,SUM('бланки '!CZ76:DE76))</f>
        <v>5</v>
      </c>
      <c r="AF74">
        <f>анкеты!J72</f>
        <v>101</v>
      </c>
      <c r="AG74">
        <f>анкеты!I72</f>
        <v>101</v>
      </c>
      <c r="AH74" s="13">
        <f t="shared" si="44"/>
        <v>100</v>
      </c>
      <c r="AI74" s="13">
        <f t="shared" si="45"/>
        <v>100</v>
      </c>
      <c r="AJ74" s="2">
        <f t="shared" si="46"/>
        <v>100</v>
      </c>
      <c r="AK74" s="14">
        <f t="shared" si="47"/>
        <v>100</v>
      </c>
      <c r="AL74">
        <f>анкеты!K72</f>
        <v>144</v>
      </c>
      <c r="AM74">
        <f t="shared" si="48"/>
        <v>145</v>
      </c>
      <c r="AN74">
        <f>анкеты!L72</f>
        <v>145</v>
      </c>
      <c r="AO74">
        <f t="shared" si="49"/>
        <v>145</v>
      </c>
      <c r="AP74">
        <f>анкеты!N72</f>
        <v>131</v>
      </c>
      <c r="AQ74">
        <f>анкеты!M72</f>
        <v>133</v>
      </c>
      <c r="AR74" s="13">
        <f t="shared" si="50"/>
        <v>99</v>
      </c>
      <c r="AS74" s="13">
        <f t="shared" si="51"/>
        <v>100</v>
      </c>
      <c r="AT74" s="13">
        <f t="shared" si="52"/>
        <v>98</v>
      </c>
      <c r="AU74" s="12">
        <f t="shared" si="53"/>
        <v>99.2</v>
      </c>
      <c r="AV74">
        <f>анкеты!O72</f>
        <v>140</v>
      </c>
      <c r="AW74">
        <f t="shared" si="54"/>
        <v>145</v>
      </c>
      <c r="AX74">
        <f>анкеты!P72</f>
        <v>142</v>
      </c>
      <c r="AY74">
        <f t="shared" si="55"/>
        <v>145</v>
      </c>
      <c r="AZ74">
        <f>анкеты!Q72</f>
        <v>145</v>
      </c>
      <c r="BA74">
        <f t="shared" si="56"/>
        <v>145</v>
      </c>
      <c r="BB74" s="13">
        <f t="shared" si="57"/>
        <v>97</v>
      </c>
      <c r="BC74" s="13">
        <f t="shared" si="58"/>
        <v>98</v>
      </c>
      <c r="BD74" s="13">
        <f t="shared" si="59"/>
        <v>100</v>
      </c>
      <c r="BE74" s="12">
        <f t="shared" si="60"/>
        <v>98.7</v>
      </c>
      <c r="BF74">
        <f t="shared" si="61"/>
        <v>99.47999999999999</v>
      </c>
    </row>
    <row r="75" spans="1:58" x14ac:dyDescent="0.25">
      <c r="A75">
        <f>'бланки '!D77</f>
        <v>72</v>
      </c>
      <c r="B75" t="str">
        <f>'бланки '!C77</f>
        <v>ГБОУ «СОШ С.П. ГЕЙРБЕК-ЮРТ»</v>
      </c>
      <c r="C75">
        <f>анкеты!C73</f>
        <v>38</v>
      </c>
      <c r="D75">
        <f>SUMIF('бланки '!K77:Y77,"&lt;2")</f>
        <v>14</v>
      </c>
      <c r="E75">
        <f>COUNTIF('бланки '!K77:Y77,"&lt;2")</f>
        <v>14</v>
      </c>
      <c r="F75">
        <f>SUMIF('бланки '!Z77:CK77,"&lt;2")</f>
        <v>59</v>
      </c>
      <c r="G75">
        <f>COUNTIF('бланки '!Z77:CK77,"&lt;2")</f>
        <v>59</v>
      </c>
      <c r="H75">
        <f>SUM('бланки '!CL77:CO77)</f>
        <v>4</v>
      </c>
      <c r="I75">
        <f>анкеты!E73</f>
        <v>27</v>
      </c>
      <c r="J75">
        <f>анкеты!D73</f>
        <v>28</v>
      </c>
      <c r="K75">
        <f>анкеты!G73</f>
        <v>28</v>
      </c>
      <c r="L75">
        <f>анкеты!F73</f>
        <v>28</v>
      </c>
      <c r="M75">
        <f t="shared" si="31"/>
        <v>100</v>
      </c>
      <c r="N75">
        <f t="shared" si="32"/>
        <v>100</v>
      </c>
      <c r="O75">
        <f t="shared" si="33"/>
        <v>96.428571428571431</v>
      </c>
      <c r="P75">
        <f t="shared" si="34"/>
        <v>100</v>
      </c>
      <c r="Q75" s="13">
        <f t="shared" si="35"/>
        <v>100</v>
      </c>
      <c r="R75" s="13">
        <f t="shared" si="36"/>
        <v>100</v>
      </c>
      <c r="S75" s="13">
        <f t="shared" si="37"/>
        <v>98</v>
      </c>
      <c r="T75" s="12">
        <f t="shared" si="38"/>
        <v>99.2</v>
      </c>
      <c r="U75">
        <f>SUM('бланки '!CP77:CT77)</f>
        <v>5</v>
      </c>
      <c r="X75">
        <f>анкеты!H73</f>
        <v>35</v>
      </c>
      <c r="Y75">
        <f t="shared" si="39"/>
        <v>38</v>
      </c>
      <c r="Z75" s="13">
        <f t="shared" si="40"/>
        <v>100</v>
      </c>
      <c r="AA75" s="13">
        <f t="shared" si="41"/>
        <v>96</v>
      </c>
      <c r="AB75" s="13">
        <f t="shared" si="42"/>
        <v>92</v>
      </c>
      <c r="AC75" s="14">
        <f t="shared" si="43"/>
        <v>96</v>
      </c>
      <c r="AD75">
        <f>IF('бланки '!I77=1,('бланки '!CV77+'бланки '!CX77)*3,SUM('бланки '!CU77:CY77))</f>
        <v>3</v>
      </c>
      <c r="AE75">
        <f>IF('бланки '!H77=0,SUM('бланки '!DC77:DE77)*2-1,SUM('бланки '!CZ77:DE77))</f>
        <v>3</v>
      </c>
      <c r="AF75">
        <f>анкеты!J73</f>
        <v>14</v>
      </c>
      <c r="AG75">
        <f>анкеты!I73</f>
        <v>15</v>
      </c>
      <c r="AH75" s="13">
        <f t="shared" si="44"/>
        <v>60</v>
      </c>
      <c r="AI75" s="13">
        <f t="shared" si="45"/>
        <v>60</v>
      </c>
      <c r="AJ75" s="2">
        <f t="shared" si="46"/>
        <v>93</v>
      </c>
      <c r="AK75" s="14">
        <f t="shared" si="47"/>
        <v>69.900000000000006</v>
      </c>
      <c r="AL75">
        <f>анкеты!K73</f>
        <v>35</v>
      </c>
      <c r="AM75">
        <f t="shared" si="48"/>
        <v>38</v>
      </c>
      <c r="AN75">
        <f>анкеты!L73</f>
        <v>35</v>
      </c>
      <c r="AO75">
        <f t="shared" si="49"/>
        <v>38</v>
      </c>
      <c r="AP75">
        <f>анкеты!N73</f>
        <v>29</v>
      </c>
      <c r="AQ75">
        <f>анкеты!M73</f>
        <v>29</v>
      </c>
      <c r="AR75" s="13">
        <f t="shared" si="50"/>
        <v>92</v>
      </c>
      <c r="AS75" s="13">
        <f t="shared" si="51"/>
        <v>92</v>
      </c>
      <c r="AT75" s="13">
        <f t="shared" si="52"/>
        <v>100</v>
      </c>
      <c r="AU75" s="12">
        <f t="shared" si="53"/>
        <v>93.6</v>
      </c>
      <c r="AV75">
        <f>анкеты!O73</f>
        <v>35</v>
      </c>
      <c r="AW75">
        <f t="shared" si="54"/>
        <v>38</v>
      </c>
      <c r="AX75">
        <f>анкеты!P73</f>
        <v>35</v>
      </c>
      <c r="AY75">
        <f t="shared" si="55"/>
        <v>38</v>
      </c>
      <c r="AZ75">
        <f>анкеты!Q73</f>
        <v>35</v>
      </c>
      <c r="BA75">
        <f t="shared" si="56"/>
        <v>38</v>
      </c>
      <c r="BB75" s="13">
        <f t="shared" si="57"/>
        <v>92</v>
      </c>
      <c r="BC75" s="13">
        <f t="shared" si="58"/>
        <v>92</v>
      </c>
      <c r="BD75" s="13">
        <f t="shared" si="59"/>
        <v>92</v>
      </c>
      <c r="BE75" s="12">
        <f t="shared" si="60"/>
        <v>92</v>
      </c>
      <c r="BF75">
        <f t="shared" si="61"/>
        <v>90.140000000000015</v>
      </c>
    </row>
    <row r="76" spans="1:58" x14ac:dyDescent="0.25">
      <c r="A76">
        <f>'бланки '!D78</f>
        <v>73</v>
      </c>
      <c r="B76" t="str">
        <f>'бланки '!C78</f>
        <v>ГБОУ «СОШ №2 С.П. ЯНДАРЕ ИМ. Р. А. ГАНИЖЕВА»</v>
      </c>
      <c r="C76">
        <f>анкеты!C74</f>
        <v>260</v>
      </c>
      <c r="D76">
        <f>SUMIF('бланки '!K78:Y78,"&lt;2")</f>
        <v>14</v>
      </c>
      <c r="E76">
        <f>COUNTIF('бланки '!K78:Y78,"&lt;2")</f>
        <v>14</v>
      </c>
      <c r="F76">
        <f>SUMIF('бланки '!Z78:CK78,"&lt;2")</f>
        <v>59</v>
      </c>
      <c r="G76">
        <f>COUNTIF('бланки '!Z78:CK78,"&lt;2")</f>
        <v>59</v>
      </c>
      <c r="H76">
        <f>SUM('бланки '!CL78:CO78)</f>
        <v>4</v>
      </c>
      <c r="I76">
        <f>анкеты!E74</f>
        <v>253</v>
      </c>
      <c r="J76">
        <f>анкеты!D74</f>
        <v>253</v>
      </c>
      <c r="K76">
        <f>анкеты!G74</f>
        <v>251</v>
      </c>
      <c r="L76">
        <f>анкеты!F74</f>
        <v>254</v>
      </c>
      <c r="M76">
        <f t="shared" si="31"/>
        <v>100</v>
      </c>
      <c r="N76">
        <f t="shared" si="32"/>
        <v>100</v>
      </c>
      <c r="O76">
        <f t="shared" si="33"/>
        <v>100</v>
      </c>
      <c r="P76">
        <f t="shared" si="34"/>
        <v>98.818897637795274</v>
      </c>
      <c r="Q76" s="13">
        <f t="shared" si="35"/>
        <v>100</v>
      </c>
      <c r="R76" s="13">
        <f t="shared" si="36"/>
        <v>100</v>
      </c>
      <c r="S76" s="13">
        <f t="shared" si="37"/>
        <v>99</v>
      </c>
      <c r="T76" s="12">
        <f t="shared" si="38"/>
        <v>99.6</v>
      </c>
      <c r="U76">
        <f>SUM('бланки '!CP78:CT78)</f>
        <v>5</v>
      </c>
      <c r="X76">
        <f>анкеты!H74</f>
        <v>260</v>
      </c>
      <c r="Y76">
        <f t="shared" si="39"/>
        <v>260</v>
      </c>
      <c r="Z76" s="13">
        <f t="shared" si="40"/>
        <v>100</v>
      </c>
      <c r="AA76" s="13">
        <f t="shared" si="41"/>
        <v>100</v>
      </c>
      <c r="AB76" s="13">
        <f t="shared" si="42"/>
        <v>100</v>
      </c>
      <c r="AC76" s="14">
        <f t="shared" si="43"/>
        <v>100</v>
      </c>
      <c r="AD76">
        <f>IF('бланки '!I78=1,('бланки '!CV78+'бланки '!CX78)*3,SUM('бланки '!CU78:CY78))</f>
        <v>2</v>
      </c>
      <c r="AE76">
        <f>IF('бланки '!H78=0,SUM('бланки '!DC78:DE78)*2-1,SUM('бланки '!CZ78:DE78))</f>
        <v>3</v>
      </c>
      <c r="AF76">
        <f>анкеты!J74</f>
        <v>51</v>
      </c>
      <c r="AG76">
        <f>анкеты!I74</f>
        <v>52</v>
      </c>
      <c r="AH76" s="13">
        <f t="shared" si="44"/>
        <v>40</v>
      </c>
      <c r="AI76" s="13">
        <f t="shared" si="45"/>
        <v>60</v>
      </c>
      <c r="AJ76" s="2">
        <f t="shared" si="46"/>
        <v>98</v>
      </c>
      <c r="AK76" s="14">
        <f t="shared" si="47"/>
        <v>65.400000000000006</v>
      </c>
      <c r="AL76">
        <f>анкеты!K74</f>
        <v>260</v>
      </c>
      <c r="AM76">
        <f t="shared" si="48"/>
        <v>260</v>
      </c>
      <c r="AN76">
        <f>анкеты!L74</f>
        <v>259</v>
      </c>
      <c r="AO76">
        <f t="shared" si="49"/>
        <v>260</v>
      </c>
      <c r="AP76">
        <f>анкеты!N74</f>
        <v>244</v>
      </c>
      <c r="AQ76">
        <f>анкеты!M74</f>
        <v>244</v>
      </c>
      <c r="AR76" s="13">
        <f t="shared" si="50"/>
        <v>100</v>
      </c>
      <c r="AS76" s="13">
        <f t="shared" si="51"/>
        <v>100</v>
      </c>
      <c r="AT76" s="13">
        <f t="shared" si="52"/>
        <v>100</v>
      </c>
      <c r="AU76" s="12">
        <f t="shared" si="53"/>
        <v>100</v>
      </c>
      <c r="AV76">
        <f>анкеты!O74</f>
        <v>259</v>
      </c>
      <c r="AW76">
        <f t="shared" si="54"/>
        <v>260</v>
      </c>
      <c r="AX76">
        <f>анкеты!P74</f>
        <v>254</v>
      </c>
      <c r="AY76">
        <f t="shared" si="55"/>
        <v>260</v>
      </c>
      <c r="AZ76">
        <f>анкеты!Q74</f>
        <v>260</v>
      </c>
      <c r="BA76">
        <f t="shared" si="56"/>
        <v>260</v>
      </c>
      <c r="BB76" s="13">
        <f t="shared" si="57"/>
        <v>100</v>
      </c>
      <c r="BC76" s="13">
        <f t="shared" si="58"/>
        <v>98</v>
      </c>
      <c r="BD76" s="13">
        <f t="shared" si="59"/>
        <v>100</v>
      </c>
      <c r="BE76" s="12">
        <f t="shared" si="60"/>
        <v>99.6</v>
      </c>
      <c r="BF76">
        <f t="shared" si="61"/>
        <v>92.92</v>
      </c>
    </row>
    <row r="77" spans="1:58" x14ac:dyDescent="0.25">
      <c r="A77">
        <f>'бланки '!D79</f>
        <v>74</v>
      </c>
      <c r="B77" t="str">
        <f>'бланки '!C79</f>
        <v>ГБОУ «СОШ №3 С.П. ЯНДАРЕ»</v>
      </c>
      <c r="C77">
        <f>анкеты!C75</f>
        <v>216</v>
      </c>
      <c r="D77">
        <f>SUMIF('бланки '!K79:Y79,"&lt;2")</f>
        <v>14</v>
      </c>
      <c r="E77">
        <f>COUNTIF('бланки '!K79:Y79,"&lt;2")</f>
        <v>14</v>
      </c>
      <c r="F77">
        <f>SUMIF('бланки '!Z79:CK79,"&lt;2")</f>
        <v>59</v>
      </c>
      <c r="G77">
        <f>COUNTIF('бланки '!Z79:CK79,"&lt;2")</f>
        <v>59</v>
      </c>
      <c r="H77">
        <f>SUM('бланки '!CL79:CO79)</f>
        <v>4</v>
      </c>
      <c r="I77">
        <f>анкеты!E75</f>
        <v>206</v>
      </c>
      <c r="J77">
        <f>анкеты!D75</f>
        <v>206</v>
      </c>
      <c r="K77">
        <f>анкеты!G75</f>
        <v>203</v>
      </c>
      <c r="L77">
        <f>анкеты!F75</f>
        <v>206</v>
      </c>
      <c r="M77">
        <f t="shared" si="31"/>
        <v>100</v>
      </c>
      <c r="N77">
        <f t="shared" si="32"/>
        <v>100</v>
      </c>
      <c r="O77">
        <f t="shared" si="33"/>
        <v>100</v>
      </c>
      <c r="P77">
        <f t="shared" si="34"/>
        <v>98.543689320388353</v>
      </c>
      <c r="Q77" s="13">
        <f t="shared" si="35"/>
        <v>100</v>
      </c>
      <c r="R77" s="13">
        <f t="shared" si="36"/>
        <v>100</v>
      </c>
      <c r="S77" s="13">
        <f t="shared" si="37"/>
        <v>99</v>
      </c>
      <c r="T77" s="12">
        <f t="shared" si="38"/>
        <v>99.6</v>
      </c>
      <c r="U77">
        <f>SUM('бланки '!CP79:CT79)</f>
        <v>5</v>
      </c>
      <c r="X77">
        <f>анкеты!H75</f>
        <v>216</v>
      </c>
      <c r="Y77">
        <f t="shared" si="39"/>
        <v>216</v>
      </c>
      <c r="Z77" s="13">
        <f t="shared" si="40"/>
        <v>100</v>
      </c>
      <c r="AA77" s="13">
        <f t="shared" si="41"/>
        <v>100</v>
      </c>
      <c r="AB77" s="13">
        <f t="shared" si="42"/>
        <v>100</v>
      </c>
      <c r="AC77" s="14">
        <f t="shared" si="43"/>
        <v>100</v>
      </c>
      <c r="AD77">
        <f>IF('бланки '!I79=1,('бланки '!CV79+'бланки '!CX79)*3,SUM('бланки '!CU79:CY79))</f>
        <v>4</v>
      </c>
      <c r="AE77">
        <f>IF('бланки '!H79=0,SUM('бланки '!DC79:DE79)*2-1,SUM('бланки '!CZ79:DE79))</f>
        <v>4</v>
      </c>
      <c r="AF77">
        <f>анкеты!J75</f>
        <v>69</v>
      </c>
      <c r="AG77">
        <f>анкеты!I75</f>
        <v>72</v>
      </c>
      <c r="AH77" s="13">
        <f t="shared" si="44"/>
        <v>80</v>
      </c>
      <c r="AI77" s="13">
        <f t="shared" si="45"/>
        <v>80</v>
      </c>
      <c r="AJ77" s="2">
        <f t="shared" si="46"/>
        <v>96</v>
      </c>
      <c r="AK77" s="14">
        <f t="shared" si="47"/>
        <v>84.8</v>
      </c>
      <c r="AL77">
        <f>анкеты!K75</f>
        <v>216</v>
      </c>
      <c r="AM77">
        <f t="shared" si="48"/>
        <v>216</v>
      </c>
      <c r="AN77">
        <f>анкеты!L75</f>
        <v>215</v>
      </c>
      <c r="AO77">
        <f t="shared" si="49"/>
        <v>216</v>
      </c>
      <c r="AP77">
        <f>анкеты!N75</f>
        <v>193</v>
      </c>
      <c r="AQ77">
        <f>анкеты!M75</f>
        <v>193</v>
      </c>
      <c r="AR77" s="13">
        <f t="shared" si="50"/>
        <v>100</v>
      </c>
      <c r="AS77" s="13">
        <f t="shared" si="51"/>
        <v>99</v>
      </c>
      <c r="AT77" s="13">
        <f t="shared" si="52"/>
        <v>100</v>
      </c>
      <c r="AU77" s="12">
        <f t="shared" si="53"/>
        <v>99.6</v>
      </c>
      <c r="AV77">
        <f>анкеты!O75</f>
        <v>215</v>
      </c>
      <c r="AW77">
        <f t="shared" si="54"/>
        <v>216</v>
      </c>
      <c r="AX77">
        <f>анкеты!P75</f>
        <v>211</v>
      </c>
      <c r="AY77">
        <f t="shared" si="55"/>
        <v>216</v>
      </c>
      <c r="AZ77">
        <f>анкеты!Q75</f>
        <v>215</v>
      </c>
      <c r="BA77">
        <f t="shared" si="56"/>
        <v>216</v>
      </c>
      <c r="BB77" s="13">
        <f t="shared" si="57"/>
        <v>99</v>
      </c>
      <c r="BC77" s="13">
        <f t="shared" si="58"/>
        <v>98</v>
      </c>
      <c r="BD77" s="13">
        <f t="shared" si="59"/>
        <v>99</v>
      </c>
      <c r="BE77" s="12">
        <f t="shared" si="60"/>
        <v>98.8</v>
      </c>
      <c r="BF77">
        <f t="shared" si="61"/>
        <v>96.56</v>
      </c>
    </row>
    <row r="78" spans="1:58" x14ac:dyDescent="0.25">
      <c r="A78">
        <f>'бланки '!D80</f>
        <v>75</v>
      </c>
      <c r="B78" t="str">
        <f>'бланки '!C80</f>
        <v>ГБОУ КШ</v>
      </c>
      <c r="C78">
        <f>анкеты!C76</f>
        <v>288</v>
      </c>
      <c r="D78">
        <f>SUMIF('бланки '!K80:Y80,"&lt;2")</f>
        <v>14</v>
      </c>
      <c r="E78">
        <f>COUNTIF('бланки '!K80:Y80,"&lt;2")</f>
        <v>14</v>
      </c>
      <c r="F78">
        <f>SUMIF('бланки '!Z80:CK80,"&lt;2")</f>
        <v>59</v>
      </c>
      <c r="G78">
        <f>COUNTIF('бланки '!Z80:CK80,"&lt;2")</f>
        <v>59</v>
      </c>
      <c r="H78">
        <f>SUM('бланки '!CL80:CO80)</f>
        <v>4</v>
      </c>
      <c r="I78">
        <f>анкеты!E76</f>
        <v>268</v>
      </c>
      <c r="J78">
        <f>анкеты!D76</f>
        <v>273</v>
      </c>
      <c r="K78">
        <f>анкеты!G76</f>
        <v>237</v>
      </c>
      <c r="L78">
        <f>анкеты!F76</f>
        <v>254</v>
      </c>
      <c r="M78">
        <f t="shared" si="31"/>
        <v>100</v>
      </c>
      <c r="N78">
        <f t="shared" si="32"/>
        <v>100</v>
      </c>
      <c r="O78">
        <f t="shared" si="33"/>
        <v>98.168498168498161</v>
      </c>
      <c r="P78">
        <f t="shared" si="34"/>
        <v>93.30708661417323</v>
      </c>
      <c r="Q78" s="13">
        <f t="shared" si="35"/>
        <v>100</v>
      </c>
      <c r="R78" s="13">
        <f t="shared" si="36"/>
        <v>100</v>
      </c>
      <c r="S78" s="13">
        <f t="shared" si="37"/>
        <v>95</v>
      </c>
      <c r="T78" s="12">
        <f t="shared" si="38"/>
        <v>98</v>
      </c>
      <c r="U78">
        <f>SUM('бланки '!CP80:CT80)</f>
        <v>5</v>
      </c>
      <c r="X78">
        <f>анкеты!H76</f>
        <v>285</v>
      </c>
      <c r="Y78">
        <f t="shared" si="39"/>
        <v>288</v>
      </c>
      <c r="Z78" s="13">
        <f t="shared" si="40"/>
        <v>100</v>
      </c>
      <c r="AA78" s="13">
        <f t="shared" si="41"/>
        <v>99</v>
      </c>
      <c r="AB78" s="13">
        <f t="shared" si="42"/>
        <v>99</v>
      </c>
      <c r="AC78" s="14">
        <f t="shared" si="43"/>
        <v>99.5</v>
      </c>
      <c r="AD78">
        <f>IF('бланки '!I80=1,('бланки '!CV80+'бланки '!CX80)*3,SUM('бланки '!CU80:CY80))</f>
        <v>3</v>
      </c>
      <c r="AE78">
        <f>IF('бланки '!H80=0,SUM('бланки '!DC80:DE80)*2-1,SUM('бланки '!CZ80:DE80))</f>
        <v>5</v>
      </c>
      <c r="AF78">
        <f>анкеты!J76</f>
        <v>94</v>
      </c>
      <c r="AG78">
        <f>анкеты!I76</f>
        <v>99</v>
      </c>
      <c r="AH78" s="13">
        <f t="shared" si="44"/>
        <v>60</v>
      </c>
      <c r="AI78" s="13">
        <f t="shared" si="45"/>
        <v>100</v>
      </c>
      <c r="AJ78" s="2">
        <f t="shared" si="46"/>
        <v>95</v>
      </c>
      <c r="AK78" s="14">
        <f t="shared" si="47"/>
        <v>86.5</v>
      </c>
      <c r="AL78">
        <f>анкеты!K76</f>
        <v>288</v>
      </c>
      <c r="AM78">
        <f t="shared" si="48"/>
        <v>288</v>
      </c>
      <c r="AN78">
        <f>анкеты!L76</f>
        <v>287</v>
      </c>
      <c r="AO78">
        <f t="shared" si="49"/>
        <v>288</v>
      </c>
      <c r="AP78">
        <f>анкеты!N76</f>
        <v>271</v>
      </c>
      <c r="AQ78">
        <f>анкеты!M76</f>
        <v>271</v>
      </c>
      <c r="AR78" s="13">
        <f t="shared" si="50"/>
        <v>100</v>
      </c>
      <c r="AS78" s="13">
        <f t="shared" si="51"/>
        <v>100</v>
      </c>
      <c r="AT78" s="13">
        <f t="shared" si="52"/>
        <v>100</v>
      </c>
      <c r="AU78" s="12">
        <f t="shared" si="53"/>
        <v>100</v>
      </c>
      <c r="AV78">
        <f>анкеты!O76</f>
        <v>288</v>
      </c>
      <c r="AW78">
        <f t="shared" si="54"/>
        <v>288</v>
      </c>
      <c r="AX78">
        <f>анкеты!P76</f>
        <v>281</v>
      </c>
      <c r="AY78">
        <f t="shared" si="55"/>
        <v>288</v>
      </c>
      <c r="AZ78">
        <f>анкеты!Q76</f>
        <v>285</v>
      </c>
      <c r="BA78">
        <f t="shared" si="56"/>
        <v>288</v>
      </c>
      <c r="BB78" s="13">
        <f t="shared" si="57"/>
        <v>100</v>
      </c>
      <c r="BC78" s="13">
        <f t="shared" si="58"/>
        <v>98</v>
      </c>
      <c r="BD78" s="13">
        <f t="shared" si="59"/>
        <v>99</v>
      </c>
      <c r="BE78" s="12">
        <f t="shared" si="60"/>
        <v>99.1</v>
      </c>
      <c r="BF78">
        <f t="shared" si="61"/>
        <v>96.62</v>
      </c>
    </row>
    <row r="79" spans="1:58" x14ac:dyDescent="0.25">
      <c r="A79">
        <f>'бланки '!D81</f>
        <v>76</v>
      </c>
      <c r="B79" t="str">
        <f>'бланки '!C81</f>
        <v>ГБОУ «СОШ №3 С.П. СУРХАХИ»</v>
      </c>
      <c r="C79">
        <f>анкеты!C77</f>
        <v>242</v>
      </c>
      <c r="D79">
        <f>SUMIF('бланки '!K81:Y81,"&lt;2")</f>
        <v>14</v>
      </c>
      <c r="E79">
        <f>COUNTIF('бланки '!K81:Y81,"&lt;2")</f>
        <v>14</v>
      </c>
      <c r="F79">
        <f>SUMIF('бланки '!Z81:CK81,"&lt;2")</f>
        <v>59</v>
      </c>
      <c r="G79">
        <f>COUNTIF('бланки '!Z81:CK81,"&lt;2")</f>
        <v>59</v>
      </c>
      <c r="H79">
        <f>SUM('бланки '!CL81:CO81)</f>
        <v>4</v>
      </c>
      <c r="I79">
        <f>анкеты!E77</f>
        <v>231</v>
      </c>
      <c r="J79">
        <f>анкеты!D77</f>
        <v>234</v>
      </c>
      <c r="K79">
        <f>анкеты!G77</f>
        <v>231</v>
      </c>
      <c r="L79">
        <f>анкеты!F77</f>
        <v>234</v>
      </c>
      <c r="M79">
        <f t="shared" si="31"/>
        <v>100</v>
      </c>
      <c r="N79">
        <f t="shared" si="32"/>
        <v>100</v>
      </c>
      <c r="O79">
        <f t="shared" si="33"/>
        <v>98.71794871794873</v>
      </c>
      <c r="P79">
        <f t="shared" si="34"/>
        <v>98.71794871794873</v>
      </c>
      <c r="Q79" s="13">
        <f t="shared" si="35"/>
        <v>100</v>
      </c>
      <c r="R79" s="13">
        <f t="shared" si="36"/>
        <v>100</v>
      </c>
      <c r="S79" s="13">
        <f t="shared" si="37"/>
        <v>98</v>
      </c>
      <c r="T79" s="12">
        <f t="shared" si="38"/>
        <v>99.2</v>
      </c>
      <c r="U79">
        <f>SUM('бланки '!CP81:CT81)</f>
        <v>5</v>
      </c>
      <c r="X79">
        <f>анкеты!H77</f>
        <v>241</v>
      </c>
      <c r="Y79">
        <f t="shared" si="39"/>
        <v>242</v>
      </c>
      <c r="Z79" s="13">
        <f t="shared" si="40"/>
        <v>100</v>
      </c>
      <c r="AA79" s="13">
        <f t="shared" si="41"/>
        <v>100</v>
      </c>
      <c r="AB79" s="13">
        <f t="shared" si="42"/>
        <v>100</v>
      </c>
      <c r="AC79" s="14">
        <f t="shared" si="43"/>
        <v>100</v>
      </c>
      <c r="AD79">
        <f>IF('бланки '!I81=1,('бланки '!CV81+'бланки '!CX81)*3,SUM('бланки '!CU81:CY81))</f>
        <v>2</v>
      </c>
      <c r="AE79">
        <f>IF('бланки '!H81=0,SUM('бланки '!DC81:DE81)*2-1,SUM('бланки '!CZ81:DE81))</f>
        <v>3</v>
      </c>
      <c r="AF79">
        <f>анкеты!J77</f>
        <v>27</v>
      </c>
      <c r="AG79">
        <f>анкеты!I77</f>
        <v>28</v>
      </c>
      <c r="AH79" s="13">
        <f t="shared" si="44"/>
        <v>40</v>
      </c>
      <c r="AI79" s="13">
        <f t="shared" si="45"/>
        <v>60</v>
      </c>
      <c r="AJ79" s="2">
        <f t="shared" si="46"/>
        <v>96</v>
      </c>
      <c r="AK79" s="14">
        <f t="shared" si="47"/>
        <v>64.8</v>
      </c>
      <c r="AL79">
        <f>анкеты!K77</f>
        <v>240</v>
      </c>
      <c r="AM79">
        <f t="shared" si="48"/>
        <v>242</v>
      </c>
      <c r="AN79">
        <f>анкеты!L77</f>
        <v>241</v>
      </c>
      <c r="AO79">
        <f t="shared" si="49"/>
        <v>242</v>
      </c>
      <c r="AP79">
        <f>анкеты!N77</f>
        <v>217</v>
      </c>
      <c r="AQ79">
        <f>анкеты!M77</f>
        <v>219</v>
      </c>
      <c r="AR79" s="13">
        <f t="shared" si="50"/>
        <v>99</v>
      </c>
      <c r="AS79" s="13">
        <f t="shared" si="51"/>
        <v>100</v>
      </c>
      <c r="AT79" s="13">
        <f t="shared" si="52"/>
        <v>99</v>
      </c>
      <c r="AU79" s="12">
        <f t="shared" si="53"/>
        <v>99.4</v>
      </c>
      <c r="AV79">
        <f>анкеты!O77</f>
        <v>240</v>
      </c>
      <c r="AW79">
        <f t="shared" si="54"/>
        <v>242</v>
      </c>
      <c r="AX79">
        <f>анкеты!P77</f>
        <v>241</v>
      </c>
      <c r="AY79">
        <f t="shared" si="55"/>
        <v>242</v>
      </c>
      <c r="AZ79">
        <f>анкеты!Q77</f>
        <v>242</v>
      </c>
      <c r="BA79">
        <f t="shared" si="56"/>
        <v>242</v>
      </c>
      <c r="BB79" s="13">
        <f t="shared" si="57"/>
        <v>99</v>
      </c>
      <c r="BC79" s="13">
        <f t="shared" si="58"/>
        <v>100</v>
      </c>
      <c r="BD79" s="13">
        <f t="shared" si="59"/>
        <v>100</v>
      </c>
      <c r="BE79" s="12">
        <f t="shared" si="60"/>
        <v>99.7</v>
      </c>
      <c r="BF79">
        <f t="shared" si="61"/>
        <v>92.61999999999999</v>
      </c>
    </row>
    <row r="80" spans="1:58" x14ac:dyDescent="0.25">
      <c r="A80">
        <f>'бланки '!D82</f>
        <v>77</v>
      </c>
      <c r="B80" t="str">
        <f>'бланки '!C82</f>
        <v>ГБОУ «СОШ №1 С.П. АЛИ-ЮРТ»</v>
      </c>
      <c r="C80">
        <f>анкеты!C78</f>
        <v>366</v>
      </c>
      <c r="D80">
        <f>SUMIF('бланки '!K82:Y82,"&lt;2")</f>
        <v>14</v>
      </c>
      <c r="E80">
        <f>COUNTIF('бланки '!K82:Y82,"&lt;2")</f>
        <v>14</v>
      </c>
      <c r="F80">
        <f>SUMIF('бланки '!Z82:CK82,"&lt;2")</f>
        <v>59</v>
      </c>
      <c r="G80">
        <f>COUNTIF('бланки '!Z82:CK82,"&lt;2")</f>
        <v>59</v>
      </c>
      <c r="H80">
        <f>SUM('бланки '!CL82:CO82)</f>
        <v>4</v>
      </c>
      <c r="I80">
        <f>анкеты!E78</f>
        <v>352</v>
      </c>
      <c r="J80">
        <f>анкеты!D78</f>
        <v>353</v>
      </c>
      <c r="K80">
        <f>анкеты!G78</f>
        <v>337</v>
      </c>
      <c r="L80">
        <f>анкеты!F78</f>
        <v>337</v>
      </c>
      <c r="M80">
        <f t="shared" si="31"/>
        <v>100</v>
      </c>
      <c r="N80">
        <f t="shared" si="32"/>
        <v>100</v>
      </c>
      <c r="O80">
        <f t="shared" si="33"/>
        <v>99.716713881019828</v>
      </c>
      <c r="P80">
        <f t="shared" si="34"/>
        <v>100</v>
      </c>
      <c r="Q80" s="13">
        <f t="shared" si="35"/>
        <v>100</v>
      </c>
      <c r="R80" s="13">
        <f t="shared" si="36"/>
        <v>100</v>
      </c>
      <c r="S80" s="13">
        <f t="shared" si="37"/>
        <v>99</v>
      </c>
      <c r="T80" s="12">
        <f t="shared" si="38"/>
        <v>99.6</v>
      </c>
      <c r="U80">
        <f>SUM('бланки '!CP82:CT82)</f>
        <v>5</v>
      </c>
      <c r="X80">
        <f>анкеты!H78</f>
        <v>366</v>
      </c>
      <c r="Y80">
        <f t="shared" si="39"/>
        <v>366</v>
      </c>
      <c r="Z80" s="13">
        <f t="shared" si="40"/>
        <v>100</v>
      </c>
      <c r="AA80" s="13">
        <f t="shared" si="41"/>
        <v>100</v>
      </c>
      <c r="AB80" s="13">
        <f t="shared" si="42"/>
        <v>100</v>
      </c>
      <c r="AC80" s="14">
        <f t="shared" si="43"/>
        <v>100</v>
      </c>
      <c r="AD80">
        <f>IF('бланки '!I82=1,('бланки '!CV82+'бланки '!CX82)*3,SUM('бланки '!CU82:CY82))</f>
        <v>3</v>
      </c>
      <c r="AE80">
        <f>IF('бланки '!H82=0,SUM('бланки '!DC82:DE82)*2-1,SUM('бланки '!CZ82:DE82))</f>
        <v>3</v>
      </c>
      <c r="AF80">
        <f>анкеты!J78</f>
        <v>292</v>
      </c>
      <c r="AG80">
        <f>анкеты!I78</f>
        <v>294</v>
      </c>
      <c r="AH80" s="13">
        <f t="shared" si="44"/>
        <v>60</v>
      </c>
      <c r="AI80" s="13">
        <f t="shared" si="45"/>
        <v>60</v>
      </c>
      <c r="AJ80" s="2">
        <f t="shared" si="46"/>
        <v>99</v>
      </c>
      <c r="AK80" s="14">
        <f t="shared" si="47"/>
        <v>71.7</v>
      </c>
      <c r="AL80">
        <f>анкеты!K78</f>
        <v>364</v>
      </c>
      <c r="AM80">
        <f t="shared" si="48"/>
        <v>366</v>
      </c>
      <c r="AN80">
        <f>анкеты!L78</f>
        <v>366</v>
      </c>
      <c r="AO80">
        <f t="shared" si="49"/>
        <v>366</v>
      </c>
      <c r="AP80">
        <f>анкеты!N78</f>
        <v>356</v>
      </c>
      <c r="AQ80">
        <f>анкеты!M78</f>
        <v>356</v>
      </c>
      <c r="AR80" s="13">
        <f t="shared" si="50"/>
        <v>99</v>
      </c>
      <c r="AS80" s="13">
        <f t="shared" si="51"/>
        <v>100</v>
      </c>
      <c r="AT80" s="13">
        <f t="shared" si="52"/>
        <v>100</v>
      </c>
      <c r="AU80" s="12">
        <f t="shared" si="53"/>
        <v>99.6</v>
      </c>
      <c r="AV80">
        <f>анкеты!O78</f>
        <v>365</v>
      </c>
      <c r="AW80">
        <f t="shared" si="54"/>
        <v>366</v>
      </c>
      <c r="AX80">
        <f>анкеты!P78</f>
        <v>364</v>
      </c>
      <c r="AY80">
        <f t="shared" si="55"/>
        <v>366</v>
      </c>
      <c r="AZ80">
        <f>анкеты!Q78</f>
        <v>366</v>
      </c>
      <c r="BA80">
        <f t="shared" si="56"/>
        <v>366</v>
      </c>
      <c r="BB80" s="13">
        <f t="shared" si="57"/>
        <v>100</v>
      </c>
      <c r="BC80" s="13">
        <f t="shared" si="58"/>
        <v>99</v>
      </c>
      <c r="BD80" s="13">
        <f t="shared" si="59"/>
        <v>100</v>
      </c>
      <c r="BE80" s="12">
        <f t="shared" si="60"/>
        <v>99.8</v>
      </c>
      <c r="BF80">
        <f t="shared" si="61"/>
        <v>94.14</v>
      </c>
    </row>
    <row r="81" spans="1:58" x14ac:dyDescent="0.25">
      <c r="A81">
        <f>'бланки '!D83</f>
        <v>78</v>
      </c>
      <c r="B81" t="str">
        <f>'бланки '!C83</f>
        <v>ГБДОУ Детский сад №2 с.п. Кантышево «Аленький цветочек»</v>
      </c>
      <c r="C81">
        <f>анкеты!C79</f>
        <v>103</v>
      </c>
      <c r="D81">
        <f>SUMIF('бланки '!K83:Y83,"&lt;2")</f>
        <v>10</v>
      </c>
      <c r="E81">
        <f>COUNTIF('бланки '!K83:Y83,"&lt;2")</f>
        <v>10</v>
      </c>
      <c r="F81">
        <f>SUMIF('бланки '!Z83:CK83,"&lt;2")</f>
        <v>48</v>
      </c>
      <c r="G81">
        <f>COUNTIF('бланки '!Z83:CK83,"&lt;2")</f>
        <v>48</v>
      </c>
      <c r="H81">
        <f>SUM('бланки '!CL83:CO83)</f>
        <v>4</v>
      </c>
      <c r="I81">
        <f>анкеты!E79</f>
        <v>87</v>
      </c>
      <c r="J81">
        <f>анкеты!D79</f>
        <v>90</v>
      </c>
      <c r="K81">
        <f>анкеты!G79</f>
        <v>81</v>
      </c>
      <c r="L81">
        <f>анкеты!F79</f>
        <v>84</v>
      </c>
      <c r="M81">
        <f t="shared" si="31"/>
        <v>100</v>
      </c>
      <c r="N81">
        <f t="shared" si="32"/>
        <v>100</v>
      </c>
      <c r="O81">
        <f t="shared" si="33"/>
        <v>96.666666666666671</v>
      </c>
      <c r="P81">
        <f t="shared" si="34"/>
        <v>96.428571428571431</v>
      </c>
      <c r="Q81" s="13">
        <f t="shared" si="35"/>
        <v>100</v>
      </c>
      <c r="R81" s="13">
        <f t="shared" si="36"/>
        <v>100</v>
      </c>
      <c r="S81" s="13">
        <f t="shared" si="37"/>
        <v>96</v>
      </c>
      <c r="T81" s="12">
        <f t="shared" si="38"/>
        <v>98.4</v>
      </c>
      <c r="U81">
        <f>SUM('бланки '!CP83:CT83)</f>
        <v>5</v>
      </c>
      <c r="X81">
        <f>анкеты!H79</f>
        <v>100</v>
      </c>
      <c r="Y81">
        <f t="shared" si="39"/>
        <v>103</v>
      </c>
      <c r="Z81" s="13">
        <f t="shared" si="40"/>
        <v>100</v>
      </c>
      <c r="AA81" s="13">
        <f t="shared" si="41"/>
        <v>98</v>
      </c>
      <c r="AB81" s="13">
        <f t="shared" si="42"/>
        <v>97</v>
      </c>
      <c r="AC81" s="14">
        <f t="shared" si="43"/>
        <v>98.5</v>
      </c>
      <c r="AD81">
        <f>IF('бланки '!I83=1,('бланки '!CV83+'бланки '!CX83)*3,SUM('бланки '!CU83:CY83))</f>
        <v>4</v>
      </c>
      <c r="AE81">
        <f>IF('бланки '!H83=0,SUM('бланки '!DC83:DE83)*2-1,SUM('бланки '!CZ83:DE83))</f>
        <v>3</v>
      </c>
      <c r="AF81">
        <f>анкеты!J79</f>
        <v>9</v>
      </c>
      <c r="AG81">
        <f>анкеты!I79</f>
        <v>10</v>
      </c>
      <c r="AH81" s="13">
        <f t="shared" si="44"/>
        <v>80</v>
      </c>
      <c r="AI81" s="13">
        <f t="shared" si="45"/>
        <v>60</v>
      </c>
      <c r="AJ81" s="2">
        <f t="shared" si="46"/>
        <v>90</v>
      </c>
      <c r="AK81" s="14">
        <f t="shared" si="47"/>
        <v>75</v>
      </c>
      <c r="AL81">
        <f>анкеты!K79</f>
        <v>102</v>
      </c>
      <c r="AM81">
        <f t="shared" si="48"/>
        <v>103</v>
      </c>
      <c r="AN81">
        <f>анкеты!L79</f>
        <v>101</v>
      </c>
      <c r="AO81">
        <f t="shared" si="49"/>
        <v>103</v>
      </c>
      <c r="AP81">
        <f>анкеты!N79</f>
        <v>77</v>
      </c>
      <c r="AQ81">
        <f>анкеты!M79</f>
        <v>77</v>
      </c>
      <c r="AR81" s="13">
        <f t="shared" si="50"/>
        <v>99</v>
      </c>
      <c r="AS81" s="13">
        <f t="shared" si="51"/>
        <v>98</v>
      </c>
      <c r="AT81" s="13">
        <f t="shared" si="52"/>
        <v>100</v>
      </c>
      <c r="AU81" s="12">
        <f t="shared" si="53"/>
        <v>98.8</v>
      </c>
      <c r="AV81">
        <f>анкеты!O79</f>
        <v>100</v>
      </c>
      <c r="AW81">
        <f t="shared" si="54"/>
        <v>103</v>
      </c>
      <c r="AX81">
        <f>анкеты!P79</f>
        <v>102</v>
      </c>
      <c r="AY81">
        <f t="shared" si="55"/>
        <v>103</v>
      </c>
      <c r="AZ81">
        <f>анкеты!Q79</f>
        <v>101</v>
      </c>
      <c r="BA81">
        <f t="shared" si="56"/>
        <v>103</v>
      </c>
      <c r="BB81" s="13">
        <f t="shared" si="57"/>
        <v>97</v>
      </c>
      <c r="BC81" s="13">
        <f t="shared" si="58"/>
        <v>99</v>
      </c>
      <c r="BD81" s="13">
        <f t="shared" si="59"/>
        <v>98</v>
      </c>
      <c r="BE81" s="12">
        <f t="shared" si="60"/>
        <v>97.9</v>
      </c>
      <c r="BF81">
        <f t="shared" si="61"/>
        <v>93.72</v>
      </c>
    </row>
    <row r="82" spans="1:58" x14ac:dyDescent="0.25">
      <c r="A82">
        <f>'бланки '!D84</f>
        <v>79</v>
      </c>
      <c r="B82" t="str">
        <f>'бланки '!C84</f>
        <v>ГБДОУ «ДЕТСКИЙ САД №1 С. П. СУРХАХИ «НЕПОСЕДЫ»</v>
      </c>
      <c r="C82">
        <f>анкеты!C80</f>
        <v>144</v>
      </c>
      <c r="D82">
        <f>SUMIF('бланки '!K84:Y84,"&lt;2")</f>
        <v>10</v>
      </c>
      <c r="E82">
        <f>COUNTIF('бланки '!K84:Y84,"&lt;2")</f>
        <v>10</v>
      </c>
      <c r="F82">
        <f>SUMIF('бланки '!Z84:CK84,"&lt;2")</f>
        <v>48</v>
      </c>
      <c r="G82">
        <f>COUNTIF('бланки '!Z84:CK84,"&lt;2")</f>
        <v>48</v>
      </c>
      <c r="H82">
        <f>SUM('бланки '!CL84:CO84)</f>
        <v>4</v>
      </c>
      <c r="I82">
        <f>анкеты!E80</f>
        <v>111</v>
      </c>
      <c r="J82">
        <f>анкеты!D80</f>
        <v>113</v>
      </c>
      <c r="K82">
        <f>анкеты!G80</f>
        <v>106</v>
      </c>
      <c r="L82">
        <f>анкеты!F80</f>
        <v>107</v>
      </c>
      <c r="M82">
        <f t="shared" si="31"/>
        <v>100</v>
      </c>
      <c r="N82">
        <f t="shared" si="32"/>
        <v>100</v>
      </c>
      <c r="O82">
        <f t="shared" si="33"/>
        <v>98.230088495575217</v>
      </c>
      <c r="P82">
        <f t="shared" si="34"/>
        <v>99.065420560747668</v>
      </c>
      <c r="Q82" s="13">
        <f t="shared" si="35"/>
        <v>100</v>
      </c>
      <c r="R82" s="13">
        <f t="shared" si="36"/>
        <v>100</v>
      </c>
      <c r="S82" s="13">
        <f t="shared" si="37"/>
        <v>98</v>
      </c>
      <c r="T82" s="12">
        <f t="shared" si="38"/>
        <v>99.2</v>
      </c>
      <c r="U82">
        <f>SUM('бланки '!CP84:CT84)</f>
        <v>5</v>
      </c>
      <c r="X82">
        <f>анкеты!H80</f>
        <v>141</v>
      </c>
      <c r="Y82">
        <f t="shared" si="39"/>
        <v>144</v>
      </c>
      <c r="Z82" s="13">
        <f t="shared" si="40"/>
        <v>100</v>
      </c>
      <c r="AA82" s="13">
        <f t="shared" si="41"/>
        <v>99</v>
      </c>
      <c r="AB82" s="13">
        <f t="shared" si="42"/>
        <v>98</v>
      </c>
      <c r="AC82" s="14">
        <f t="shared" si="43"/>
        <v>99</v>
      </c>
      <c r="AD82">
        <f>IF('бланки '!I84=1,('бланки '!CV84+'бланки '!CX84)*3,SUM('бланки '!CU84:CY84))</f>
        <v>5</v>
      </c>
      <c r="AE82">
        <f>IF('бланки '!H84=0,SUM('бланки '!DC84:DE84)*2-1,SUM('бланки '!CZ84:DE84))</f>
        <v>3</v>
      </c>
      <c r="AF82">
        <f>анкеты!J80</f>
        <v>9</v>
      </c>
      <c r="AG82">
        <f>анкеты!I80</f>
        <v>10</v>
      </c>
      <c r="AH82" s="13">
        <f t="shared" si="44"/>
        <v>100</v>
      </c>
      <c r="AI82" s="13">
        <f t="shared" si="45"/>
        <v>60</v>
      </c>
      <c r="AJ82" s="2">
        <f t="shared" si="46"/>
        <v>90</v>
      </c>
      <c r="AK82" s="14">
        <f t="shared" si="47"/>
        <v>81</v>
      </c>
      <c r="AL82">
        <f>анкеты!K80</f>
        <v>141</v>
      </c>
      <c r="AM82">
        <f t="shared" si="48"/>
        <v>144</v>
      </c>
      <c r="AN82">
        <f>анкеты!L80</f>
        <v>141</v>
      </c>
      <c r="AO82">
        <f t="shared" si="49"/>
        <v>144</v>
      </c>
      <c r="AP82">
        <f>анкеты!N80</f>
        <v>81</v>
      </c>
      <c r="AQ82">
        <f>анкеты!M80</f>
        <v>82</v>
      </c>
      <c r="AR82" s="13">
        <f t="shared" si="50"/>
        <v>98</v>
      </c>
      <c r="AS82" s="13">
        <f t="shared" si="51"/>
        <v>98</v>
      </c>
      <c r="AT82" s="13">
        <f t="shared" si="52"/>
        <v>99</v>
      </c>
      <c r="AU82" s="12">
        <f t="shared" si="53"/>
        <v>98.2</v>
      </c>
      <c r="AV82">
        <f>анкеты!O80</f>
        <v>139</v>
      </c>
      <c r="AW82">
        <f t="shared" si="54"/>
        <v>144</v>
      </c>
      <c r="AX82">
        <f>анкеты!P80</f>
        <v>141</v>
      </c>
      <c r="AY82">
        <f t="shared" si="55"/>
        <v>144</v>
      </c>
      <c r="AZ82">
        <f>анкеты!Q80</f>
        <v>139</v>
      </c>
      <c r="BA82">
        <f t="shared" si="56"/>
        <v>144</v>
      </c>
      <c r="BB82" s="13">
        <f t="shared" si="57"/>
        <v>96</v>
      </c>
      <c r="BC82" s="13">
        <f t="shared" si="58"/>
        <v>98</v>
      </c>
      <c r="BD82" s="13">
        <f t="shared" si="59"/>
        <v>96</v>
      </c>
      <c r="BE82" s="12">
        <f t="shared" si="60"/>
        <v>96.4</v>
      </c>
      <c r="BF82">
        <f t="shared" si="61"/>
        <v>94.759999999999991</v>
      </c>
    </row>
    <row r="83" spans="1:58" x14ac:dyDescent="0.25">
      <c r="A83">
        <f>'бланки '!D85</f>
        <v>80</v>
      </c>
      <c r="B83" t="str">
        <f>'бланки '!C85</f>
        <v>ГБУ ДО РСШ «Назрань»</v>
      </c>
      <c r="C83">
        <f>анкеты!C81</f>
        <v>600</v>
      </c>
      <c r="D83">
        <f>SUMIF('бланки '!K85:Y85,"&lt;2")</f>
        <v>11</v>
      </c>
      <c r="E83">
        <f>COUNTIF('бланки '!K85:Y85,"&lt;2")</f>
        <v>11</v>
      </c>
      <c r="F83">
        <f>SUMIF('бланки '!Z85:CK85,"&lt;2")</f>
        <v>49</v>
      </c>
      <c r="G83">
        <f>COUNTIF('бланки '!Z85:CK85,"&lt;2")</f>
        <v>49</v>
      </c>
      <c r="H83">
        <f>SUM('бланки '!CL85:CO85)</f>
        <v>4</v>
      </c>
      <c r="I83">
        <f>анкеты!E81</f>
        <v>517</v>
      </c>
      <c r="J83">
        <f>анкеты!D81</f>
        <v>537</v>
      </c>
      <c r="K83">
        <f>анкеты!G81</f>
        <v>504</v>
      </c>
      <c r="L83">
        <f>анкеты!F81</f>
        <v>531</v>
      </c>
      <c r="M83">
        <f t="shared" si="31"/>
        <v>100</v>
      </c>
      <c r="N83">
        <f t="shared" si="32"/>
        <v>100</v>
      </c>
      <c r="O83">
        <f t="shared" si="33"/>
        <v>96.275605214152705</v>
      </c>
      <c r="P83">
        <f t="shared" si="34"/>
        <v>94.915254237288138</v>
      </c>
      <c r="Q83" s="13">
        <f t="shared" si="35"/>
        <v>100</v>
      </c>
      <c r="R83" s="13">
        <f t="shared" si="36"/>
        <v>100</v>
      </c>
      <c r="S83" s="13">
        <f t="shared" si="37"/>
        <v>95</v>
      </c>
      <c r="T83" s="12">
        <f t="shared" si="38"/>
        <v>98</v>
      </c>
      <c r="U83">
        <f>SUM('бланки '!CP85:CT85)</f>
        <v>5</v>
      </c>
      <c r="X83">
        <f>анкеты!H81</f>
        <v>563</v>
      </c>
      <c r="Y83">
        <f t="shared" si="39"/>
        <v>600</v>
      </c>
      <c r="Z83" s="13">
        <f t="shared" si="40"/>
        <v>100</v>
      </c>
      <c r="AA83" s="13">
        <f t="shared" si="41"/>
        <v>97</v>
      </c>
      <c r="AB83" s="13">
        <f t="shared" si="42"/>
        <v>94</v>
      </c>
      <c r="AC83" s="14">
        <f t="shared" si="43"/>
        <v>97</v>
      </c>
      <c r="AD83">
        <f>IF('бланки '!I85=1,('бланки '!CV85+'бланки '!CX85)*3,SUM('бланки '!CU85:CY85))</f>
        <v>4</v>
      </c>
      <c r="AE83">
        <f>IF('бланки '!H85=0,SUM('бланки '!DC85:DE85)*2-1,SUM('бланки '!CZ85:DE85))</f>
        <v>4</v>
      </c>
      <c r="AF83">
        <f>анкеты!J81</f>
        <v>32</v>
      </c>
      <c r="AG83">
        <f>анкеты!I81</f>
        <v>34</v>
      </c>
      <c r="AH83" s="13">
        <f t="shared" si="44"/>
        <v>80</v>
      </c>
      <c r="AI83" s="13">
        <f t="shared" si="45"/>
        <v>80</v>
      </c>
      <c r="AJ83" s="2">
        <f t="shared" si="46"/>
        <v>94</v>
      </c>
      <c r="AK83" s="14">
        <f t="shared" si="47"/>
        <v>84.2</v>
      </c>
      <c r="AL83">
        <f>анкеты!K81</f>
        <v>583</v>
      </c>
      <c r="AM83">
        <f t="shared" si="48"/>
        <v>600</v>
      </c>
      <c r="AN83">
        <f>анкеты!L81</f>
        <v>568</v>
      </c>
      <c r="AO83">
        <f t="shared" si="49"/>
        <v>600</v>
      </c>
      <c r="AP83">
        <f>анкеты!N81</f>
        <v>471</v>
      </c>
      <c r="AQ83">
        <f>анкеты!M81</f>
        <v>481</v>
      </c>
      <c r="AR83" s="13">
        <f t="shared" si="50"/>
        <v>97</v>
      </c>
      <c r="AS83" s="13">
        <f t="shared" si="51"/>
        <v>95</v>
      </c>
      <c r="AT83" s="13">
        <f t="shared" si="52"/>
        <v>98</v>
      </c>
      <c r="AU83" s="12">
        <f t="shared" si="53"/>
        <v>96.4</v>
      </c>
      <c r="AV83">
        <f>анкеты!O81</f>
        <v>585</v>
      </c>
      <c r="AW83">
        <f t="shared" si="54"/>
        <v>600</v>
      </c>
      <c r="AX83">
        <f>анкеты!P81</f>
        <v>581</v>
      </c>
      <c r="AY83">
        <f t="shared" si="55"/>
        <v>600</v>
      </c>
      <c r="AZ83">
        <f>анкеты!Q81</f>
        <v>585</v>
      </c>
      <c r="BA83">
        <f t="shared" si="56"/>
        <v>600</v>
      </c>
      <c r="BB83" s="13">
        <f t="shared" si="57"/>
        <v>97</v>
      </c>
      <c r="BC83" s="13">
        <f t="shared" si="58"/>
        <v>97</v>
      </c>
      <c r="BD83" s="13">
        <f t="shared" si="59"/>
        <v>97</v>
      </c>
      <c r="BE83" s="12">
        <f t="shared" si="60"/>
        <v>97</v>
      </c>
      <c r="BF83">
        <f t="shared" si="61"/>
        <v>94.52000000000001</v>
      </c>
    </row>
    <row r="84" spans="1:58" x14ac:dyDescent="0.25">
      <c r="A84">
        <f>'бланки '!D86</f>
        <v>81</v>
      </c>
      <c r="B84" t="str">
        <f>'бланки '!C86</f>
        <v>ГБУ ДО РСШ по тяжелой атлетике</v>
      </c>
      <c r="C84">
        <f>анкеты!C82</f>
        <v>237</v>
      </c>
      <c r="D84">
        <f>SUMIF('бланки '!K86:Y86,"&lt;2")</f>
        <v>11</v>
      </c>
      <c r="E84">
        <f>COUNTIF('бланки '!K86:Y86,"&lt;2")</f>
        <v>11</v>
      </c>
      <c r="F84">
        <f>SUMIF('бланки '!Z86:CK86,"&lt;2")</f>
        <v>49</v>
      </c>
      <c r="G84">
        <f>COUNTIF('бланки '!Z86:CK86,"&lt;2")</f>
        <v>49</v>
      </c>
      <c r="H84">
        <f>SUM('бланки '!CL86:CO86)</f>
        <v>4</v>
      </c>
      <c r="I84">
        <f>анкеты!E82</f>
        <v>217</v>
      </c>
      <c r="J84">
        <f>анкеты!D82</f>
        <v>222</v>
      </c>
      <c r="K84">
        <f>анкеты!G82</f>
        <v>216</v>
      </c>
      <c r="L84">
        <f>анкеты!F82</f>
        <v>222</v>
      </c>
      <c r="M84">
        <f t="shared" si="31"/>
        <v>100</v>
      </c>
      <c r="N84">
        <f t="shared" si="32"/>
        <v>100</v>
      </c>
      <c r="O84">
        <f t="shared" si="33"/>
        <v>97.747747747747752</v>
      </c>
      <c r="P84">
        <f t="shared" si="34"/>
        <v>97.297297297297305</v>
      </c>
      <c r="Q84" s="13">
        <f t="shared" si="35"/>
        <v>100</v>
      </c>
      <c r="R84" s="13">
        <f t="shared" si="36"/>
        <v>100</v>
      </c>
      <c r="S84" s="13">
        <f t="shared" si="37"/>
        <v>97</v>
      </c>
      <c r="T84" s="12">
        <f t="shared" si="38"/>
        <v>98.8</v>
      </c>
      <c r="U84">
        <f>SUM('бланки '!CP86:CT86)</f>
        <v>5</v>
      </c>
      <c r="X84">
        <f>анкеты!H82</f>
        <v>230</v>
      </c>
      <c r="Y84">
        <f t="shared" si="39"/>
        <v>237</v>
      </c>
      <c r="Z84" s="13">
        <f t="shared" si="40"/>
        <v>100</v>
      </c>
      <c r="AA84" s="13">
        <f t="shared" si="41"/>
        <v>98</v>
      </c>
      <c r="AB84" s="13">
        <f t="shared" si="42"/>
        <v>97</v>
      </c>
      <c r="AC84" s="14">
        <f t="shared" si="43"/>
        <v>98.5</v>
      </c>
      <c r="AD84">
        <f>IF('бланки '!I86=1,('бланки '!CV86+'бланки '!CX86)*3,SUM('бланки '!CU86:CY86))</f>
        <v>3</v>
      </c>
      <c r="AE84">
        <f>IF('бланки '!H86=0,SUM('бланки '!DC86:DE86)*2-1,SUM('бланки '!CZ86:DE86))</f>
        <v>5</v>
      </c>
      <c r="AF84">
        <f>анкеты!J82</f>
        <v>13</v>
      </c>
      <c r="AG84">
        <f>анкеты!I82</f>
        <v>13</v>
      </c>
      <c r="AH84" s="13">
        <f t="shared" si="44"/>
        <v>60</v>
      </c>
      <c r="AI84" s="13">
        <f t="shared" si="45"/>
        <v>100</v>
      </c>
      <c r="AJ84" s="2">
        <f t="shared" si="46"/>
        <v>100</v>
      </c>
      <c r="AK84" s="14">
        <f t="shared" si="47"/>
        <v>88</v>
      </c>
      <c r="AL84">
        <f>анкеты!K82</f>
        <v>237</v>
      </c>
      <c r="AM84">
        <f t="shared" si="48"/>
        <v>237</v>
      </c>
      <c r="AN84">
        <f>анкеты!L82</f>
        <v>231</v>
      </c>
      <c r="AO84">
        <f t="shared" si="49"/>
        <v>237</v>
      </c>
      <c r="AP84">
        <f>анкеты!N82</f>
        <v>207</v>
      </c>
      <c r="AQ84">
        <f>анкеты!M82</f>
        <v>208</v>
      </c>
      <c r="AR84" s="13">
        <f t="shared" si="50"/>
        <v>100</v>
      </c>
      <c r="AS84" s="13">
        <f t="shared" si="51"/>
        <v>97</v>
      </c>
      <c r="AT84" s="13">
        <f t="shared" si="52"/>
        <v>99</v>
      </c>
      <c r="AU84" s="12">
        <f t="shared" si="53"/>
        <v>98.6</v>
      </c>
      <c r="AV84">
        <f>анкеты!O82</f>
        <v>236</v>
      </c>
      <c r="AW84">
        <f t="shared" si="54"/>
        <v>237</v>
      </c>
      <c r="AX84">
        <f>анкеты!P82</f>
        <v>225</v>
      </c>
      <c r="AY84">
        <f t="shared" si="55"/>
        <v>237</v>
      </c>
      <c r="AZ84">
        <f>анкеты!Q82</f>
        <v>231</v>
      </c>
      <c r="BA84">
        <f t="shared" si="56"/>
        <v>237</v>
      </c>
      <c r="BB84" s="13">
        <f t="shared" si="57"/>
        <v>100</v>
      </c>
      <c r="BC84" s="13">
        <f t="shared" si="58"/>
        <v>95</v>
      </c>
      <c r="BD84" s="13">
        <f t="shared" si="59"/>
        <v>97</v>
      </c>
      <c r="BE84" s="12">
        <f t="shared" si="60"/>
        <v>97.5</v>
      </c>
      <c r="BF84">
        <f t="shared" si="61"/>
        <v>96.28</v>
      </c>
    </row>
    <row r="85" spans="1:58" x14ac:dyDescent="0.25">
      <c r="A85">
        <f>'бланки '!D87</f>
        <v>82</v>
      </c>
      <c r="B85" t="str">
        <f>'бланки '!C87</f>
        <v>ГБУ ДО РСШ «СУРХО»</v>
      </c>
      <c r="C85">
        <f>анкеты!C83</f>
        <v>460</v>
      </c>
      <c r="D85">
        <f>SUMIF('бланки '!K87:Y87,"&lt;2")</f>
        <v>11</v>
      </c>
      <c r="E85">
        <f>COUNTIF('бланки '!K87:Y87,"&lt;2")</f>
        <v>11</v>
      </c>
      <c r="F85">
        <f>SUMIF('бланки '!Z87:CK87,"&lt;2")</f>
        <v>49</v>
      </c>
      <c r="G85">
        <f>COUNTIF('бланки '!Z87:CK87,"&lt;2")</f>
        <v>49</v>
      </c>
      <c r="H85">
        <f>SUM('бланки '!CL87:CO87)</f>
        <v>4</v>
      </c>
      <c r="I85">
        <f>анкеты!E83</f>
        <v>375</v>
      </c>
      <c r="J85">
        <f>анкеты!D83</f>
        <v>391</v>
      </c>
      <c r="K85">
        <f>анкеты!G83</f>
        <v>369</v>
      </c>
      <c r="L85">
        <f>анкеты!F83</f>
        <v>387</v>
      </c>
      <c r="M85">
        <f t="shared" si="31"/>
        <v>100</v>
      </c>
      <c r="N85">
        <f t="shared" si="32"/>
        <v>100</v>
      </c>
      <c r="O85">
        <f t="shared" si="33"/>
        <v>95.907928388746797</v>
      </c>
      <c r="P85">
        <f t="shared" si="34"/>
        <v>95.348837209302332</v>
      </c>
      <c r="Q85" s="13">
        <f t="shared" si="35"/>
        <v>100</v>
      </c>
      <c r="R85" s="13">
        <f t="shared" si="36"/>
        <v>100</v>
      </c>
      <c r="S85" s="13">
        <f t="shared" si="37"/>
        <v>95</v>
      </c>
      <c r="T85" s="12">
        <f t="shared" si="38"/>
        <v>98</v>
      </c>
      <c r="U85">
        <f>SUM('бланки '!CP87:CT87)</f>
        <v>5</v>
      </c>
      <c r="X85">
        <f>анкеты!H83</f>
        <v>434</v>
      </c>
      <c r="Y85">
        <f t="shared" si="39"/>
        <v>460</v>
      </c>
      <c r="Z85" s="13">
        <f t="shared" si="40"/>
        <v>100</v>
      </c>
      <c r="AA85" s="13">
        <f t="shared" si="41"/>
        <v>97</v>
      </c>
      <c r="AB85" s="13">
        <f t="shared" si="42"/>
        <v>94</v>
      </c>
      <c r="AC85" s="14">
        <f t="shared" si="43"/>
        <v>97</v>
      </c>
      <c r="AD85">
        <f>IF('бланки '!I87=1,('бланки '!CV87+'бланки '!CX87)*3,SUM('бланки '!CU87:CY87))</f>
        <v>2</v>
      </c>
      <c r="AE85">
        <f>IF('бланки '!H87=0,SUM('бланки '!DC87:DE87)*2-1,SUM('бланки '!CZ87:DE87))</f>
        <v>5</v>
      </c>
      <c r="AF85">
        <f>анкеты!J83</f>
        <v>11</v>
      </c>
      <c r="AG85">
        <f>анкеты!I83</f>
        <v>12</v>
      </c>
      <c r="AH85" s="13">
        <f t="shared" si="44"/>
        <v>40</v>
      </c>
      <c r="AI85" s="13">
        <f t="shared" si="45"/>
        <v>100</v>
      </c>
      <c r="AJ85" s="2">
        <f t="shared" si="46"/>
        <v>92</v>
      </c>
      <c r="AK85" s="14">
        <f t="shared" si="47"/>
        <v>79.599999999999994</v>
      </c>
      <c r="AL85">
        <f>анкеты!K83</f>
        <v>446</v>
      </c>
      <c r="AM85">
        <f t="shared" si="48"/>
        <v>460</v>
      </c>
      <c r="AN85">
        <f>анкеты!L83</f>
        <v>444</v>
      </c>
      <c r="AO85">
        <f t="shared" si="49"/>
        <v>460</v>
      </c>
      <c r="AP85">
        <f>анкеты!N83</f>
        <v>332</v>
      </c>
      <c r="AQ85">
        <f>анкеты!M83</f>
        <v>342</v>
      </c>
      <c r="AR85" s="13">
        <f t="shared" si="50"/>
        <v>97</v>
      </c>
      <c r="AS85" s="13">
        <f t="shared" si="51"/>
        <v>96</v>
      </c>
      <c r="AT85" s="13">
        <f t="shared" si="52"/>
        <v>97</v>
      </c>
      <c r="AU85" s="12">
        <f t="shared" si="53"/>
        <v>96.6</v>
      </c>
      <c r="AV85">
        <f>анкеты!O83</f>
        <v>451</v>
      </c>
      <c r="AW85">
        <f t="shared" si="54"/>
        <v>460</v>
      </c>
      <c r="AX85">
        <f>анкеты!P83</f>
        <v>441</v>
      </c>
      <c r="AY85">
        <f t="shared" si="55"/>
        <v>460</v>
      </c>
      <c r="AZ85">
        <f>анкеты!Q83</f>
        <v>447</v>
      </c>
      <c r="BA85">
        <f t="shared" si="56"/>
        <v>460</v>
      </c>
      <c r="BB85" s="13">
        <f t="shared" si="57"/>
        <v>98</v>
      </c>
      <c r="BC85" s="13">
        <f t="shared" si="58"/>
        <v>96</v>
      </c>
      <c r="BD85" s="13">
        <f t="shared" si="59"/>
        <v>97</v>
      </c>
      <c r="BE85" s="12">
        <f t="shared" si="60"/>
        <v>97.1</v>
      </c>
      <c r="BF85">
        <f t="shared" si="61"/>
        <v>93.660000000000011</v>
      </c>
    </row>
    <row r="86" spans="1:58" x14ac:dyDescent="0.25">
      <c r="A86">
        <f>'бланки '!D88</f>
        <v>83</v>
      </c>
      <c r="B86" t="str">
        <f>'бланки '!C88</f>
        <v>ГБУ ДО «Республиканский хоккейный центр»</v>
      </c>
      <c r="C86">
        <f>анкеты!C84</f>
        <v>112</v>
      </c>
      <c r="D86">
        <f>SUMIF('бланки '!K88:Y88,"&lt;2")</f>
        <v>11</v>
      </c>
      <c r="E86">
        <f>COUNTIF('бланки '!K88:Y88,"&lt;2")</f>
        <v>11</v>
      </c>
      <c r="F86">
        <f>SUMIF('бланки '!Z88:CK88,"&lt;2")</f>
        <v>49</v>
      </c>
      <c r="G86">
        <f>COUNTIF('бланки '!Z88:CK88,"&lt;2")</f>
        <v>49</v>
      </c>
      <c r="H86">
        <f>SUM('бланки '!CL88:CO88)</f>
        <v>4</v>
      </c>
      <c r="I86">
        <f>анкеты!E84</f>
        <v>83</v>
      </c>
      <c r="J86">
        <f>анкеты!D84</f>
        <v>89</v>
      </c>
      <c r="K86">
        <f>анкеты!G84</f>
        <v>60</v>
      </c>
      <c r="L86">
        <f>анкеты!F84</f>
        <v>63</v>
      </c>
      <c r="M86">
        <f t="shared" si="31"/>
        <v>100</v>
      </c>
      <c r="N86">
        <f t="shared" si="32"/>
        <v>100</v>
      </c>
      <c r="O86">
        <f t="shared" si="33"/>
        <v>93.258426966292134</v>
      </c>
      <c r="P86">
        <f t="shared" si="34"/>
        <v>95.238095238095227</v>
      </c>
      <c r="Q86" s="13">
        <f t="shared" si="35"/>
        <v>100</v>
      </c>
      <c r="R86" s="13">
        <f t="shared" si="36"/>
        <v>100</v>
      </c>
      <c r="S86" s="13">
        <f t="shared" si="37"/>
        <v>94</v>
      </c>
      <c r="T86" s="12">
        <f t="shared" si="38"/>
        <v>97.6</v>
      </c>
      <c r="U86">
        <f>SUM('бланки '!CP88:CT88)</f>
        <v>5</v>
      </c>
      <c r="X86">
        <f>анкеты!H84</f>
        <v>106</v>
      </c>
      <c r="Y86">
        <f t="shared" si="39"/>
        <v>112</v>
      </c>
      <c r="Z86" s="13">
        <f t="shared" si="40"/>
        <v>100</v>
      </c>
      <c r="AA86" s="13">
        <f t="shared" si="41"/>
        <v>97</v>
      </c>
      <c r="AB86" s="13">
        <f t="shared" si="42"/>
        <v>95</v>
      </c>
      <c r="AC86" s="14">
        <f t="shared" si="43"/>
        <v>97.5</v>
      </c>
      <c r="AD86">
        <f>IF('бланки '!I88=1,('бланки '!CV88+'бланки '!CX88)*3,SUM('бланки '!CU88:CY88))</f>
        <v>2</v>
      </c>
      <c r="AE86">
        <f>IF('бланки '!H88=0,SUM('бланки '!DC88:DE88)*2-1,SUM('бланки '!CZ88:DE88))</f>
        <v>5</v>
      </c>
      <c r="AF86">
        <f>анкеты!J84</f>
        <v>8</v>
      </c>
      <c r="AG86">
        <f>анкеты!I84</f>
        <v>8</v>
      </c>
      <c r="AH86" s="13">
        <f t="shared" si="44"/>
        <v>40</v>
      </c>
      <c r="AI86" s="13">
        <f t="shared" si="45"/>
        <v>100</v>
      </c>
      <c r="AJ86" s="2">
        <f t="shared" si="46"/>
        <v>100</v>
      </c>
      <c r="AK86" s="14">
        <f t="shared" si="47"/>
        <v>82</v>
      </c>
      <c r="AL86">
        <f>анкеты!K84</f>
        <v>111</v>
      </c>
      <c r="AM86">
        <f t="shared" si="48"/>
        <v>112</v>
      </c>
      <c r="AN86">
        <f>анкеты!L84</f>
        <v>109</v>
      </c>
      <c r="AO86">
        <f t="shared" si="49"/>
        <v>112</v>
      </c>
      <c r="AP86">
        <f>анкеты!N84</f>
        <v>68</v>
      </c>
      <c r="AQ86">
        <f>анкеты!M84</f>
        <v>69</v>
      </c>
      <c r="AR86" s="13">
        <f t="shared" si="50"/>
        <v>99</v>
      </c>
      <c r="AS86" s="13">
        <f t="shared" si="51"/>
        <v>97</v>
      </c>
      <c r="AT86" s="13">
        <f t="shared" si="52"/>
        <v>99</v>
      </c>
      <c r="AU86" s="12">
        <f t="shared" si="53"/>
        <v>98.2</v>
      </c>
      <c r="AV86">
        <f>анкеты!O84</f>
        <v>110</v>
      </c>
      <c r="AW86">
        <f t="shared" si="54"/>
        <v>112</v>
      </c>
      <c r="AX86">
        <f>анкеты!P84</f>
        <v>108</v>
      </c>
      <c r="AY86">
        <f t="shared" si="55"/>
        <v>112</v>
      </c>
      <c r="AZ86">
        <f>анкеты!Q84</f>
        <v>110</v>
      </c>
      <c r="BA86">
        <f t="shared" si="56"/>
        <v>112</v>
      </c>
      <c r="BB86" s="13">
        <f t="shared" si="57"/>
        <v>98</v>
      </c>
      <c r="BC86" s="13">
        <f t="shared" si="58"/>
        <v>96</v>
      </c>
      <c r="BD86" s="13">
        <f t="shared" si="59"/>
        <v>98</v>
      </c>
      <c r="BE86" s="12">
        <f t="shared" si="60"/>
        <v>97.6</v>
      </c>
      <c r="BF86">
        <f t="shared" si="61"/>
        <v>94.58</v>
      </c>
    </row>
    <row r="87" spans="1:58" x14ac:dyDescent="0.25">
      <c r="A87">
        <f>'бланки '!D89</f>
        <v>84</v>
      </c>
      <c r="B87" t="str">
        <f>'бланки '!C89</f>
        <v>ГБУ ДО РСШ «Ангушт»</v>
      </c>
      <c r="C87">
        <f>анкеты!C85</f>
        <v>62</v>
      </c>
      <c r="D87">
        <f>SUMIF('бланки '!K89:Y89,"&lt;2")</f>
        <v>11</v>
      </c>
      <c r="E87">
        <f>COUNTIF('бланки '!K89:Y89,"&lt;2")</f>
        <v>11</v>
      </c>
      <c r="F87">
        <f>SUMIF('бланки '!Z89:CK89,"&lt;2")</f>
        <v>49</v>
      </c>
      <c r="G87">
        <f>COUNTIF('бланки '!Z89:CK89,"&lt;2")</f>
        <v>49</v>
      </c>
      <c r="H87">
        <f>SUM('бланки '!CL89:CO89)</f>
        <v>4</v>
      </c>
      <c r="I87">
        <f>анкеты!E85</f>
        <v>45</v>
      </c>
      <c r="J87">
        <f>анкеты!D85</f>
        <v>45</v>
      </c>
      <c r="K87">
        <f>анкеты!G85</f>
        <v>34</v>
      </c>
      <c r="L87">
        <f>анкеты!F85</f>
        <v>34</v>
      </c>
      <c r="M87">
        <f t="shared" si="31"/>
        <v>100</v>
      </c>
      <c r="N87">
        <f t="shared" si="32"/>
        <v>100</v>
      </c>
      <c r="O87">
        <f t="shared" si="33"/>
        <v>100</v>
      </c>
      <c r="P87">
        <f t="shared" si="34"/>
        <v>100</v>
      </c>
      <c r="Q87" s="13">
        <f t="shared" si="35"/>
        <v>100</v>
      </c>
      <c r="R87" s="13">
        <f t="shared" si="36"/>
        <v>100</v>
      </c>
      <c r="S87" s="13">
        <f t="shared" si="37"/>
        <v>100</v>
      </c>
      <c r="T87" s="12">
        <f t="shared" si="38"/>
        <v>100</v>
      </c>
      <c r="U87">
        <f>SUM('бланки '!CP89:CT89)</f>
        <v>5</v>
      </c>
      <c r="X87">
        <f>анкеты!H85</f>
        <v>57</v>
      </c>
      <c r="Y87">
        <f t="shared" si="39"/>
        <v>62</v>
      </c>
      <c r="Z87" s="13">
        <f t="shared" si="40"/>
        <v>100</v>
      </c>
      <c r="AA87" s="13">
        <f t="shared" si="41"/>
        <v>96</v>
      </c>
      <c r="AB87" s="13">
        <f t="shared" si="42"/>
        <v>92</v>
      </c>
      <c r="AC87" s="14">
        <f t="shared" si="43"/>
        <v>96</v>
      </c>
      <c r="AD87">
        <f>IF('бланки '!I89=1,('бланки '!CV89+'бланки '!CX89)*3,SUM('бланки '!CU89:CY89))</f>
        <v>1</v>
      </c>
      <c r="AE87">
        <f>IF('бланки '!H89=0,SUM('бланки '!DC89:DE89)*2-1,SUM('бланки '!CZ89:DE89))</f>
        <v>5</v>
      </c>
      <c r="AF87">
        <f>анкеты!J85</f>
        <v>9</v>
      </c>
      <c r="AG87">
        <f>анкеты!I85</f>
        <v>10</v>
      </c>
      <c r="AH87" s="13">
        <f t="shared" si="44"/>
        <v>20</v>
      </c>
      <c r="AI87" s="13">
        <f t="shared" si="45"/>
        <v>100</v>
      </c>
      <c r="AJ87" s="2">
        <f t="shared" si="46"/>
        <v>90</v>
      </c>
      <c r="AK87" s="14">
        <f t="shared" si="47"/>
        <v>73</v>
      </c>
      <c r="AL87">
        <f>анкеты!K85</f>
        <v>61</v>
      </c>
      <c r="AM87">
        <f t="shared" si="48"/>
        <v>62</v>
      </c>
      <c r="AN87">
        <f>анкеты!L85</f>
        <v>62</v>
      </c>
      <c r="AO87">
        <f t="shared" si="49"/>
        <v>62</v>
      </c>
      <c r="AP87">
        <f>анкеты!N85</f>
        <v>45</v>
      </c>
      <c r="AQ87">
        <f>анкеты!M85</f>
        <v>45</v>
      </c>
      <c r="AR87" s="13">
        <f t="shared" si="50"/>
        <v>98</v>
      </c>
      <c r="AS87" s="13">
        <f t="shared" si="51"/>
        <v>100</v>
      </c>
      <c r="AT87" s="13">
        <f t="shared" si="52"/>
        <v>100</v>
      </c>
      <c r="AU87" s="12">
        <f t="shared" si="53"/>
        <v>99.2</v>
      </c>
      <c r="AV87">
        <f>анкеты!O85</f>
        <v>61</v>
      </c>
      <c r="AW87">
        <f t="shared" si="54"/>
        <v>62</v>
      </c>
      <c r="AX87">
        <f>анкеты!P85</f>
        <v>62</v>
      </c>
      <c r="AY87">
        <f t="shared" si="55"/>
        <v>62</v>
      </c>
      <c r="AZ87">
        <f>анкеты!Q85</f>
        <v>59</v>
      </c>
      <c r="BA87">
        <f t="shared" si="56"/>
        <v>62</v>
      </c>
      <c r="BB87" s="13">
        <f t="shared" si="57"/>
        <v>98</v>
      </c>
      <c r="BC87" s="13">
        <f t="shared" si="58"/>
        <v>100</v>
      </c>
      <c r="BD87" s="13">
        <f t="shared" si="59"/>
        <v>95</v>
      </c>
      <c r="BE87" s="12">
        <f t="shared" si="60"/>
        <v>96.9</v>
      </c>
      <c r="BF87">
        <f t="shared" si="61"/>
        <v>93.02000000000001</v>
      </c>
    </row>
    <row r="88" spans="1:58" x14ac:dyDescent="0.25">
      <c r="A88">
        <f>'бланки '!D90</f>
        <v>85</v>
      </c>
      <c r="B88" t="str">
        <f>'бланки '!C90</f>
        <v>ГБУ ДО «СПОРТИВНАЯ ШКОЛА ОЛИМПИЙСКОГО РЕЗЕРВА ПО ВОЛЬНОЙ БОРЬБЕ «НАЗРАНЬ»</v>
      </c>
      <c r="C88">
        <f>анкеты!C86</f>
        <v>171</v>
      </c>
      <c r="D88">
        <f>SUMIF('бланки '!K90:Y90,"&lt;2")</f>
        <v>11</v>
      </c>
      <c r="E88">
        <f>COUNTIF('бланки '!K90:Y90,"&lt;2")</f>
        <v>11</v>
      </c>
      <c r="F88">
        <f>SUMIF('бланки '!Z90:CK90,"&lt;2")</f>
        <v>49</v>
      </c>
      <c r="G88">
        <f>COUNTIF('бланки '!Z90:CK90,"&lt;2")</f>
        <v>49</v>
      </c>
      <c r="H88">
        <f>SUM('бланки '!CL90:CO90)</f>
        <v>4</v>
      </c>
      <c r="I88">
        <f>анкеты!E86</f>
        <v>104</v>
      </c>
      <c r="J88">
        <f>анкеты!D86</f>
        <v>104</v>
      </c>
      <c r="K88">
        <f>анкеты!G86</f>
        <v>69</v>
      </c>
      <c r="L88">
        <f>анкеты!F86</f>
        <v>70</v>
      </c>
      <c r="M88">
        <f t="shared" si="31"/>
        <v>100</v>
      </c>
      <c r="N88">
        <f t="shared" si="32"/>
        <v>100</v>
      </c>
      <c r="O88">
        <f t="shared" si="33"/>
        <v>100</v>
      </c>
      <c r="P88">
        <f t="shared" si="34"/>
        <v>98.571428571428584</v>
      </c>
      <c r="Q88" s="13">
        <f t="shared" si="35"/>
        <v>100</v>
      </c>
      <c r="R88" s="13">
        <f t="shared" si="36"/>
        <v>100</v>
      </c>
      <c r="S88" s="13">
        <f t="shared" si="37"/>
        <v>99</v>
      </c>
      <c r="T88" s="12">
        <f t="shared" si="38"/>
        <v>99.6</v>
      </c>
      <c r="U88">
        <f>SUM('бланки '!CP90:CT90)</f>
        <v>5</v>
      </c>
      <c r="X88">
        <f>анкеты!H86</f>
        <v>158</v>
      </c>
      <c r="Y88">
        <f t="shared" si="39"/>
        <v>171</v>
      </c>
      <c r="Z88" s="13">
        <f t="shared" si="40"/>
        <v>100</v>
      </c>
      <c r="AA88" s="13">
        <f t="shared" si="41"/>
        <v>96</v>
      </c>
      <c r="AB88" s="13">
        <f t="shared" si="42"/>
        <v>92</v>
      </c>
      <c r="AC88" s="14">
        <f t="shared" si="43"/>
        <v>96</v>
      </c>
      <c r="AD88">
        <f>IF('бланки '!I90=1,('бланки '!CV90+'бланки '!CX90)*3,SUM('бланки '!CU90:CY90))</f>
        <v>3</v>
      </c>
      <c r="AE88">
        <f>IF('бланки '!H90=0,SUM('бланки '!DC90:DE90)*2-1,SUM('бланки '!CZ90:DE90))</f>
        <v>5</v>
      </c>
      <c r="AF88">
        <f>анкеты!J86</f>
        <v>9</v>
      </c>
      <c r="AG88">
        <f>анкеты!I86</f>
        <v>10</v>
      </c>
      <c r="AH88" s="13">
        <f t="shared" si="44"/>
        <v>60</v>
      </c>
      <c r="AI88" s="13">
        <f t="shared" si="45"/>
        <v>100</v>
      </c>
      <c r="AJ88" s="2">
        <f t="shared" si="46"/>
        <v>90</v>
      </c>
      <c r="AK88" s="14">
        <f t="shared" si="47"/>
        <v>85</v>
      </c>
      <c r="AL88">
        <f>анкеты!K86</f>
        <v>170</v>
      </c>
      <c r="AM88">
        <f t="shared" si="48"/>
        <v>171</v>
      </c>
      <c r="AN88">
        <f>анкеты!L86</f>
        <v>169</v>
      </c>
      <c r="AO88">
        <f t="shared" si="49"/>
        <v>171</v>
      </c>
      <c r="AP88">
        <f>анкеты!N86</f>
        <v>94</v>
      </c>
      <c r="AQ88">
        <f>анкеты!M86</f>
        <v>94</v>
      </c>
      <c r="AR88" s="13">
        <f t="shared" si="50"/>
        <v>99</v>
      </c>
      <c r="AS88" s="13">
        <f t="shared" si="51"/>
        <v>99</v>
      </c>
      <c r="AT88" s="13">
        <f t="shared" si="52"/>
        <v>100</v>
      </c>
      <c r="AU88" s="12">
        <f t="shared" si="53"/>
        <v>99.2</v>
      </c>
      <c r="AV88">
        <f>анкеты!O86</f>
        <v>169</v>
      </c>
      <c r="AW88">
        <f t="shared" si="54"/>
        <v>171</v>
      </c>
      <c r="AX88">
        <f>анкеты!P86</f>
        <v>162</v>
      </c>
      <c r="AY88">
        <f t="shared" si="55"/>
        <v>171</v>
      </c>
      <c r="AZ88">
        <f>анкеты!Q86</f>
        <v>168</v>
      </c>
      <c r="BA88">
        <f t="shared" si="56"/>
        <v>171</v>
      </c>
      <c r="BB88" s="13">
        <f t="shared" si="57"/>
        <v>99</v>
      </c>
      <c r="BC88" s="13">
        <f t="shared" si="58"/>
        <v>95</v>
      </c>
      <c r="BD88" s="13">
        <f t="shared" si="59"/>
        <v>98</v>
      </c>
      <c r="BE88" s="12">
        <f t="shared" si="60"/>
        <v>97.7</v>
      </c>
      <c r="BF88">
        <f t="shared" si="61"/>
        <v>95.5</v>
      </c>
    </row>
    <row r="89" spans="1:58" x14ac:dyDescent="0.25">
      <c r="A89">
        <f>'бланки '!D91</f>
        <v>86</v>
      </c>
      <c r="B89" t="str">
        <f>'бланки '!C91</f>
        <v>ГБУ ДО «ДЕТСКО-ЮНОШЕСКАЯ СПОРТИВНАЯ ШКОЛА «ТРОИЦКАЯ»</v>
      </c>
      <c r="C89">
        <f>анкеты!C87</f>
        <v>238</v>
      </c>
      <c r="D89">
        <f>SUMIF('бланки '!K91:Y91,"&lt;2")</f>
        <v>11</v>
      </c>
      <c r="E89">
        <f>COUNTIF('бланки '!K91:Y91,"&lt;2")</f>
        <v>11</v>
      </c>
      <c r="F89">
        <f>SUMIF('бланки '!Z91:CK91,"&lt;2")</f>
        <v>49</v>
      </c>
      <c r="G89">
        <f>COUNTIF('бланки '!Z91:CK91,"&lt;2")</f>
        <v>49</v>
      </c>
      <c r="H89">
        <f>SUM('бланки '!CL91:CO91)</f>
        <v>4</v>
      </c>
      <c r="I89">
        <f>анкеты!E87</f>
        <v>167</v>
      </c>
      <c r="J89">
        <f>анкеты!D87</f>
        <v>170</v>
      </c>
      <c r="K89">
        <f>анкеты!G87</f>
        <v>139</v>
      </c>
      <c r="L89">
        <f>анкеты!F87</f>
        <v>143</v>
      </c>
      <c r="M89">
        <f t="shared" si="31"/>
        <v>100</v>
      </c>
      <c r="N89">
        <f t="shared" si="32"/>
        <v>100</v>
      </c>
      <c r="O89">
        <f t="shared" si="33"/>
        <v>98.235294117647058</v>
      </c>
      <c r="P89">
        <f t="shared" si="34"/>
        <v>97.2027972027972</v>
      </c>
      <c r="Q89" s="13">
        <f t="shared" si="35"/>
        <v>100</v>
      </c>
      <c r="R89" s="13">
        <f t="shared" si="36"/>
        <v>100</v>
      </c>
      <c r="S89" s="13">
        <f t="shared" si="37"/>
        <v>97</v>
      </c>
      <c r="T89" s="12">
        <f t="shared" si="38"/>
        <v>98.8</v>
      </c>
      <c r="U89">
        <f>SUM('бланки '!CP91:CT91)</f>
        <v>5</v>
      </c>
      <c r="X89">
        <f>анкеты!H87</f>
        <v>227</v>
      </c>
      <c r="Y89">
        <f t="shared" si="39"/>
        <v>238</v>
      </c>
      <c r="Z89" s="13">
        <f t="shared" si="40"/>
        <v>100</v>
      </c>
      <c r="AA89" s="13">
        <f t="shared" si="41"/>
        <v>97</v>
      </c>
      <c r="AB89" s="13">
        <f t="shared" si="42"/>
        <v>95</v>
      </c>
      <c r="AC89" s="14">
        <f t="shared" si="43"/>
        <v>97.5</v>
      </c>
      <c r="AD89">
        <f>IF('бланки '!I91=1,('бланки '!CV91+'бланки '!CX91)*3,SUM('бланки '!CU91:CY91))</f>
        <v>4</v>
      </c>
      <c r="AE89">
        <f>IF('бланки '!H91=0,SUM('бланки '!DC91:DE91)*2-1,SUM('бланки '!CZ91:DE91))</f>
        <v>5</v>
      </c>
      <c r="AF89">
        <f>анкеты!J87</f>
        <v>2</v>
      </c>
      <c r="AG89">
        <f>анкеты!I87</f>
        <v>2</v>
      </c>
      <c r="AH89" s="13">
        <f t="shared" si="44"/>
        <v>80</v>
      </c>
      <c r="AI89" s="13">
        <f t="shared" si="45"/>
        <v>100</v>
      </c>
      <c r="AJ89" s="2">
        <f t="shared" si="46"/>
        <v>100</v>
      </c>
      <c r="AK89" s="14">
        <f t="shared" si="47"/>
        <v>94</v>
      </c>
      <c r="AL89">
        <f>анкеты!K87</f>
        <v>236</v>
      </c>
      <c r="AM89">
        <f t="shared" si="48"/>
        <v>238</v>
      </c>
      <c r="AN89">
        <f>анкеты!L87</f>
        <v>236</v>
      </c>
      <c r="AO89">
        <f t="shared" si="49"/>
        <v>238</v>
      </c>
      <c r="AP89">
        <f>анкеты!N87</f>
        <v>155</v>
      </c>
      <c r="AQ89">
        <f>анкеты!M87</f>
        <v>158</v>
      </c>
      <c r="AR89" s="13">
        <f t="shared" si="50"/>
        <v>99</v>
      </c>
      <c r="AS89" s="13">
        <f t="shared" si="51"/>
        <v>99</v>
      </c>
      <c r="AT89" s="13">
        <f t="shared" si="52"/>
        <v>98</v>
      </c>
      <c r="AU89" s="12">
        <f t="shared" si="53"/>
        <v>98.8</v>
      </c>
      <c r="AV89">
        <f>анкеты!O87</f>
        <v>237</v>
      </c>
      <c r="AW89">
        <f t="shared" si="54"/>
        <v>238</v>
      </c>
      <c r="AX89">
        <f>анкеты!P87</f>
        <v>230</v>
      </c>
      <c r="AY89">
        <f t="shared" si="55"/>
        <v>238</v>
      </c>
      <c r="AZ89">
        <f>анкеты!Q87</f>
        <v>234</v>
      </c>
      <c r="BA89">
        <f t="shared" si="56"/>
        <v>238</v>
      </c>
      <c r="BB89" s="13">
        <f t="shared" si="57"/>
        <v>100</v>
      </c>
      <c r="BC89" s="13">
        <f t="shared" si="58"/>
        <v>97</v>
      </c>
      <c r="BD89" s="13">
        <f t="shared" si="59"/>
        <v>98</v>
      </c>
      <c r="BE89" s="12">
        <f t="shared" si="60"/>
        <v>98.4</v>
      </c>
      <c r="BF89">
        <f t="shared" si="61"/>
        <v>97.5</v>
      </c>
    </row>
    <row r="90" spans="1:58" x14ac:dyDescent="0.25">
      <c r="A90">
        <f>'бланки '!D92</f>
        <v>87</v>
      </c>
      <c r="B90" t="str">
        <f>'бланки '!C92</f>
        <v>ГБУ ДО «РСШОР по тхэквондо»</v>
      </c>
      <c r="C90">
        <f>анкеты!C88</f>
        <v>245</v>
      </c>
      <c r="D90">
        <f>SUMIF('бланки '!K92:Y92,"&lt;2")</f>
        <v>11</v>
      </c>
      <c r="E90">
        <f>COUNTIF('бланки '!K92:Y92,"&lt;2")</f>
        <v>11</v>
      </c>
      <c r="F90">
        <f>SUMIF('бланки '!Z92:CK92,"&lt;2")</f>
        <v>49</v>
      </c>
      <c r="G90">
        <f>COUNTIF('бланки '!Z92:CK92,"&lt;2")</f>
        <v>49</v>
      </c>
      <c r="H90">
        <f>SUM('бланки '!CL92:CO92)</f>
        <v>4</v>
      </c>
      <c r="I90">
        <f>анкеты!E88</f>
        <v>197</v>
      </c>
      <c r="J90">
        <f>анкеты!D88</f>
        <v>199</v>
      </c>
      <c r="K90">
        <f>анкеты!G88</f>
        <v>168</v>
      </c>
      <c r="L90">
        <f>анкеты!F88</f>
        <v>173</v>
      </c>
      <c r="M90">
        <f t="shared" si="31"/>
        <v>100</v>
      </c>
      <c r="N90">
        <f t="shared" si="32"/>
        <v>100</v>
      </c>
      <c r="O90">
        <f t="shared" si="33"/>
        <v>98.994974874371849</v>
      </c>
      <c r="P90">
        <f t="shared" si="34"/>
        <v>97.109826589595372</v>
      </c>
      <c r="Q90" s="13">
        <f t="shared" si="35"/>
        <v>100</v>
      </c>
      <c r="R90" s="13">
        <f t="shared" si="36"/>
        <v>100</v>
      </c>
      <c r="S90" s="13">
        <f t="shared" si="37"/>
        <v>98</v>
      </c>
      <c r="T90" s="12">
        <f t="shared" si="38"/>
        <v>99.2</v>
      </c>
      <c r="U90">
        <f>SUM('бланки '!CP92:CT92)</f>
        <v>5</v>
      </c>
      <c r="X90">
        <f>анкеты!H88</f>
        <v>241</v>
      </c>
      <c r="Y90">
        <f t="shared" si="39"/>
        <v>245</v>
      </c>
      <c r="Z90" s="13">
        <f t="shared" si="40"/>
        <v>100</v>
      </c>
      <c r="AA90" s="13">
        <f t="shared" si="41"/>
        <v>99</v>
      </c>
      <c r="AB90" s="13">
        <f t="shared" si="42"/>
        <v>98</v>
      </c>
      <c r="AC90" s="14">
        <f t="shared" si="43"/>
        <v>99</v>
      </c>
      <c r="AD90">
        <f>IF('бланки '!I92=1,('бланки '!CV92+'бланки '!CX92)*3,SUM('бланки '!CU92:CY92))</f>
        <v>2</v>
      </c>
      <c r="AE90">
        <f>IF('бланки '!H92=0,SUM('бланки '!DC92:DE92)*2-1,SUM('бланки '!CZ92:DE92))</f>
        <v>5</v>
      </c>
      <c r="AF90">
        <f>анкеты!J88</f>
        <v>24</v>
      </c>
      <c r="AG90">
        <f>анкеты!I88</f>
        <v>25</v>
      </c>
      <c r="AH90" s="13">
        <f t="shared" si="44"/>
        <v>40</v>
      </c>
      <c r="AI90" s="13">
        <f t="shared" si="45"/>
        <v>100</v>
      </c>
      <c r="AJ90" s="2">
        <f t="shared" si="46"/>
        <v>96</v>
      </c>
      <c r="AK90" s="14">
        <f t="shared" si="47"/>
        <v>80.8</v>
      </c>
      <c r="AL90">
        <f>анкеты!K88</f>
        <v>244</v>
      </c>
      <c r="AM90">
        <f t="shared" si="48"/>
        <v>245</v>
      </c>
      <c r="AN90">
        <f>анкеты!L88</f>
        <v>243</v>
      </c>
      <c r="AO90">
        <f t="shared" si="49"/>
        <v>245</v>
      </c>
      <c r="AP90">
        <f>анкеты!N88</f>
        <v>177</v>
      </c>
      <c r="AQ90">
        <f>анкеты!M88</f>
        <v>177</v>
      </c>
      <c r="AR90" s="13">
        <f t="shared" si="50"/>
        <v>100</v>
      </c>
      <c r="AS90" s="13">
        <f t="shared" si="51"/>
        <v>99</v>
      </c>
      <c r="AT90" s="13">
        <f t="shared" si="52"/>
        <v>100</v>
      </c>
      <c r="AU90" s="12">
        <f t="shared" si="53"/>
        <v>99.6</v>
      </c>
      <c r="AV90">
        <f>анкеты!O88</f>
        <v>244</v>
      </c>
      <c r="AW90">
        <f t="shared" si="54"/>
        <v>245</v>
      </c>
      <c r="AX90">
        <f>анкеты!P88</f>
        <v>243</v>
      </c>
      <c r="AY90">
        <f t="shared" si="55"/>
        <v>245</v>
      </c>
      <c r="AZ90">
        <f>анкеты!Q88</f>
        <v>244</v>
      </c>
      <c r="BA90">
        <f t="shared" si="56"/>
        <v>245</v>
      </c>
      <c r="BB90" s="13">
        <f t="shared" si="57"/>
        <v>100</v>
      </c>
      <c r="BC90" s="13">
        <f t="shared" si="58"/>
        <v>99</v>
      </c>
      <c r="BD90" s="13">
        <f t="shared" si="59"/>
        <v>100</v>
      </c>
      <c r="BE90" s="12">
        <f t="shared" si="60"/>
        <v>99.8</v>
      </c>
      <c r="BF90">
        <f t="shared" si="61"/>
        <v>95.68</v>
      </c>
    </row>
    <row r="91" spans="1:58" x14ac:dyDescent="0.25">
      <c r="A91">
        <f>'бланки '!D93</f>
        <v>88</v>
      </c>
      <c r="B91" t="str">
        <f>'бланки '!C93</f>
        <v>ГБУ ДО»РЕСПУБЛИКАНСКАЯ СПОРТИВНАЯ ШКОЛА ОЛИМПИЙСКОГО РЕЗЕРВА ПО БОКСУ»</v>
      </c>
      <c r="C91">
        <f>анкеты!C89</f>
        <v>401</v>
      </c>
      <c r="D91">
        <f>SUMIF('бланки '!K93:Y93,"&lt;2")</f>
        <v>11</v>
      </c>
      <c r="E91">
        <f>COUNTIF('бланки '!K93:Y93,"&lt;2")</f>
        <v>11</v>
      </c>
      <c r="F91">
        <f>SUMIF('бланки '!Z93:CK93,"&lt;2")</f>
        <v>49</v>
      </c>
      <c r="G91">
        <f>COUNTIF('бланки '!Z93:CK93,"&lt;2")</f>
        <v>49</v>
      </c>
      <c r="H91">
        <f>SUM('бланки '!CL93:CO93)</f>
        <v>4</v>
      </c>
      <c r="I91">
        <f>анкеты!E89</f>
        <v>336</v>
      </c>
      <c r="J91">
        <f>анкеты!D89</f>
        <v>346</v>
      </c>
      <c r="K91">
        <f>анкеты!G89</f>
        <v>319</v>
      </c>
      <c r="L91">
        <f>анкеты!F89</f>
        <v>328</v>
      </c>
      <c r="M91">
        <f t="shared" si="31"/>
        <v>100</v>
      </c>
      <c r="N91">
        <f t="shared" si="32"/>
        <v>100</v>
      </c>
      <c r="O91">
        <f t="shared" si="33"/>
        <v>97.109826589595372</v>
      </c>
      <c r="P91">
        <f t="shared" si="34"/>
        <v>97.256097560975604</v>
      </c>
      <c r="Q91" s="13">
        <f t="shared" si="35"/>
        <v>100</v>
      </c>
      <c r="R91" s="13">
        <f t="shared" si="36"/>
        <v>100</v>
      </c>
      <c r="S91" s="13">
        <f t="shared" si="37"/>
        <v>97</v>
      </c>
      <c r="T91" s="12">
        <f t="shared" si="38"/>
        <v>98.8</v>
      </c>
      <c r="U91">
        <f>SUM('бланки '!CP93:CT93)</f>
        <v>5</v>
      </c>
      <c r="X91">
        <f>анкеты!H89</f>
        <v>386</v>
      </c>
      <c r="Y91">
        <f t="shared" si="39"/>
        <v>401</v>
      </c>
      <c r="Z91" s="13">
        <f t="shared" si="40"/>
        <v>100</v>
      </c>
      <c r="AA91" s="13">
        <f t="shared" si="41"/>
        <v>98</v>
      </c>
      <c r="AB91" s="13">
        <f t="shared" si="42"/>
        <v>96</v>
      </c>
      <c r="AC91" s="14">
        <f t="shared" si="43"/>
        <v>98</v>
      </c>
      <c r="AD91">
        <f>IF('бланки '!I93=1,('бланки '!CV93+'бланки '!CX93)*3,SUM('бланки '!CU93:CY93))</f>
        <v>3</v>
      </c>
      <c r="AE91">
        <f>IF('бланки '!H93=0,SUM('бланки '!DC93:DE93)*2-1,SUM('бланки '!CZ93:DE93))</f>
        <v>5</v>
      </c>
      <c r="AF91">
        <f>анкеты!J89</f>
        <v>23</v>
      </c>
      <c r="AG91">
        <f>анкеты!I89</f>
        <v>23</v>
      </c>
      <c r="AH91" s="13">
        <f t="shared" si="44"/>
        <v>60</v>
      </c>
      <c r="AI91" s="13">
        <f t="shared" si="45"/>
        <v>100</v>
      </c>
      <c r="AJ91" s="2">
        <f t="shared" si="46"/>
        <v>100</v>
      </c>
      <c r="AK91" s="14">
        <f t="shared" si="47"/>
        <v>88</v>
      </c>
      <c r="AL91">
        <f>анкеты!K89</f>
        <v>399</v>
      </c>
      <c r="AM91">
        <f t="shared" si="48"/>
        <v>401</v>
      </c>
      <c r="AN91">
        <f>анкеты!L89</f>
        <v>391</v>
      </c>
      <c r="AO91">
        <f t="shared" si="49"/>
        <v>401</v>
      </c>
      <c r="AP91">
        <f>анкеты!N89</f>
        <v>316</v>
      </c>
      <c r="AQ91">
        <f>анкеты!M89</f>
        <v>319</v>
      </c>
      <c r="AR91" s="13">
        <f t="shared" si="50"/>
        <v>99</v>
      </c>
      <c r="AS91" s="13">
        <f t="shared" si="51"/>
        <v>97</v>
      </c>
      <c r="AT91" s="13">
        <f t="shared" si="52"/>
        <v>99</v>
      </c>
      <c r="AU91" s="12">
        <f t="shared" si="53"/>
        <v>98.2</v>
      </c>
      <c r="AV91">
        <f>анкеты!O89</f>
        <v>397</v>
      </c>
      <c r="AW91">
        <f t="shared" si="54"/>
        <v>401</v>
      </c>
      <c r="AX91">
        <f>анкеты!P89</f>
        <v>382</v>
      </c>
      <c r="AY91">
        <f t="shared" si="55"/>
        <v>401</v>
      </c>
      <c r="AZ91">
        <f>анкеты!Q89</f>
        <v>396</v>
      </c>
      <c r="BA91">
        <f t="shared" si="56"/>
        <v>401</v>
      </c>
      <c r="BB91" s="13">
        <f t="shared" si="57"/>
        <v>99</v>
      </c>
      <c r="BC91" s="13">
        <f t="shared" si="58"/>
        <v>95</v>
      </c>
      <c r="BD91" s="13">
        <f t="shared" si="59"/>
        <v>99</v>
      </c>
      <c r="BE91" s="12">
        <f t="shared" si="60"/>
        <v>98.2</v>
      </c>
      <c r="BF91">
        <f t="shared" si="61"/>
        <v>96.24</v>
      </c>
    </row>
    <row r="92" spans="1:58" x14ac:dyDescent="0.25">
      <c r="A92">
        <f>'бланки '!D94</f>
        <v>89</v>
      </c>
      <c r="B92" t="str">
        <f>'бланки '!C94</f>
        <v>ГБУДО «РСШОР по дзюдо»</v>
      </c>
      <c r="C92">
        <f>анкеты!C90</f>
        <v>220</v>
      </c>
      <c r="D92">
        <f>SUMIF('бланки '!K94:Y94,"&lt;2")</f>
        <v>11</v>
      </c>
      <c r="E92">
        <f>COUNTIF('бланки '!K94:Y94,"&lt;2")</f>
        <v>11</v>
      </c>
      <c r="F92">
        <f>SUMIF('бланки '!Z94:CK94,"&lt;2")</f>
        <v>49</v>
      </c>
      <c r="G92">
        <f>COUNTIF('бланки '!Z94:CK94,"&lt;2")</f>
        <v>49</v>
      </c>
      <c r="H92">
        <f>SUM('бланки '!CL94:CO94)</f>
        <v>4</v>
      </c>
      <c r="I92">
        <f>анкеты!E90</f>
        <v>180</v>
      </c>
      <c r="J92">
        <f>анкеты!D90</f>
        <v>182</v>
      </c>
      <c r="K92">
        <f>анкеты!G90</f>
        <v>183</v>
      </c>
      <c r="L92">
        <f>анкеты!F90</f>
        <v>188</v>
      </c>
      <c r="M92">
        <f t="shared" si="31"/>
        <v>100</v>
      </c>
      <c r="N92">
        <f t="shared" si="32"/>
        <v>100</v>
      </c>
      <c r="O92">
        <f t="shared" si="33"/>
        <v>98.901098901098905</v>
      </c>
      <c r="P92">
        <f t="shared" si="34"/>
        <v>97.340425531914903</v>
      </c>
      <c r="Q92" s="13">
        <f t="shared" si="35"/>
        <v>100</v>
      </c>
      <c r="R92" s="13">
        <f t="shared" si="36"/>
        <v>100</v>
      </c>
      <c r="S92" s="13">
        <f t="shared" si="37"/>
        <v>98</v>
      </c>
      <c r="T92" s="12">
        <f t="shared" si="38"/>
        <v>99.2</v>
      </c>
      <c r="U92">
        <f>SUM('бланки '!CP94:CT94)</f>
        <v>5</v>
      </c>
      <c r="X92">
        <f>анкеты!H90</f>
        <v>214</v>
      </c>
      <c r="Y92">
        <f t="shared" si="39"/>
        <v>220</v>
      </c>
      <c r="Z92" s="13">
        <f t="shared" si="40"/>
        <v>100</v>
      </c>
      <c r="AA92" s="13">
        <f t="shared" si="41"/>
        <v>98</v>
      </c>
      <c r="AB92" s="13">
        <f t="shared" si="42"/>
        <v>97</v>
      </c>
      <c r="AC92" s="14">
        <f t="shared" si="43"/>
        <v>98.5</v>
      </c>
      <c r="AD92">
        <f>IF('бланки '!I94=1,('бланки '!CV94+'бланки '!CX94)*3,SUM('бланки '!CU94:CY94))</f>
        <v>4</v>
      </c>
      <c r="AE92">
        <f>IF('бланки '!H94=0,SUM('бланки '!DC94:DE94)*2-1,SUM('бланки '!CZ94:DE94))</f>
        <v>5</v>
      </c>
      <c r="AF92">
        <f>анкеты!J90</f>
        <v>6</v>
      </c>
      <c r="AG92">
        <f>анкеты!I90</f>
        <v>6</v>
      </c>
      <c r="AH92" s="13">
        <f t="shared" si="44"/>
        <v>80</v>
      </c>
      <c r="AI92" s="13">
        <f t="shared" si="45"/>
        <v>100</v>
      </c>
      <c r="AJ92" s="2">
        <f t="shared" si="46"/>
        <v>100</v>
      </c>
      <c r="AK92" s="14">
        <f t="shared" si="47"/>
        <v>94</v>
      </c>
      <c r="AL92">
        <f>анкеты!K90</f>
        <v>218</v>
      </c>
      <c r="AM92">
        <f t="shared" si="48"/>
        <v>220</v>
      </c>
      <c r="AN92">
        <f>анкеты!L90</f>
        <v>216</v>
      </c>
      <c r="AO92">
        <f t="shared" si="49"/>
        <v>220</v>
      </c>
      <c r="AP92">
        <f>анкеты!N90</f>
        <v>171</v>
      </c>
      <c r="AQ92">
        <f>анкеты!M90</f>
        <v>172</v>
      </c>
      <c r="AR92" s="13">
        <f t="shared" si="50"/>
        <v>99</v>
      </c>
      <c r="AS92" s="13">
        <f t="shared" si="51"/>
        <v>98</v>
      </c>
      <c r="AT92" s="13">
        <f t="shared" si="52"/>
        <v>99</v>
      </c>
      <c r="AU92" s="12">
        <f t="shared" si="53"/>
        <v>98.6</v>
      </c>
      <c r="AV92">
        <f>анкеты!O90</f>
        <v>220</v>
      </c>
      <c r="AW92">
        <f t="shared" si="54"/>
        <v>220</v>
      </c>
      <c r="AX92">
        <f>анкеты!P90</f>
        <v>198</v>
      </c>
      <c r="AY92">
        <f t="shared" si="55"/>
        <v>220</v>
      </c>
      <c r="AZ92">
        <f>анкеты!Q90</f>
        <v>218</v>
      </c>
      <c r="BA92">
        <f t="shared" si="56"/>
        <v>220</v>
      </c>
      <c r="BB92" s="13">
        <f t="shared" si="57"/>
        <v>100</v>
      </c>
      <c r="BC92" s="13">
        <f t="shared" si="58"/>
        <v>90</v>
      </c>
      <c r="BD92" s="13">
        <f t="shared" si="59"/>
        <v>99</v>
      </c>
      <c r="BE92" s="12">
        <f t="shared" si="60"/>
        <v>97.5</v>
      </c>
      <c r="BF92">
        <f t="shared" si="61"/>
        <v>97.559999999999988</v>
      </c>
    </row>
    <row r="93" spans="1:58" x14ac:dyDescent="0.25">
      <c r="A93">
        <f>'бланки '!D95</f>
        <v>90</v>
      </c>
      <c r="B93" t="str">
        <f>'бланки '!C95</f>
        <v>ГБУ ДО «РЕСПУБЛИКАНСКАЯ СПОРТИВНАЯ ШКОЛА ПО ВОЛЬНОЙ БОРЬБЕ»</v>
      </c>
      <c r="C93">
        <f>анкеты!C91</f>
        <v>375</v>
      </c>
      <c r="D93">
        <f>SUMIF('бланки '!K95:Y95,"&lt;2")</f>
        <v>11</v>
      </c>
      <c r="E93">
        <f>COUNTIF('бланки '!K95:Y95,"&lt;2")</f>
        <v>11</v>
      </c>
      <c r="F93">
        <f>SUMIF('бланки '!Z95:CK95,"&lt;2")</f>
        <v>49</v>
      </c>
      <c r="G93">
        <f>COUNTIF('бланки '!Z95:CK95,"&lt;2")</f>
        <v>49</v>
      </c>
      <c r="H93">
        <f>SUM('бланки '!CL95:CO95)</f>
        <v>4</v>
      </c>
      <c r="I93">
        <f>анкеты!E91</f>
        <v>313</v>
      </c>
      <c r="J93">
        <f>анкеты!D91</f>
        <v>321</v>
      </c>
      <c r="K93">
        <f>анкеты!G91</f>
        <v>296</v>
      </c>
      <c r="L93">
        <f>анкеты!F91</f>
        <v>308</v>
      </c>
      <c r="M93">
        <f t="shared" ref="M93:M103" si="62">D93/E93*100</f>
        <v>100</v>
      </c>
      <c r="N93">
        <f t="shared" ref="N93:N103" si="63">F93/G93*100</f>
        <v>100</v>
      </c>
      <c r="O93">
        <f t="shared" ref="O93:O103" si="64">I93/J93*100</f>
        <v>97.507788161993773</v>
      </c>
      <c r="P93">
        <f t="shared" ref="P93:P103" si="65">K93/L93*100</f>
        <v>96.103896103896105</v>
      </c>
      <c r="Q93" s="13">
        <f t="shared" ref="Q93:Q103" si="66">ROUNDDOWN((M93+N93)/2,0)</f>
        <v>100</v>
      </c>
      <c r="R93" s="13">
        <f t="shared" ref="R93:R103" si="67">ROUND(MIN(H93*30,100),0)</f>
        <v>100</v>
      </c>
      <c r="S93" s="13">
        <f t="shared" ref="S93:S103" si="68">ROUNDDOWN((O93+P93)/2,0)</f>
        <v>96</v>
      </c>
      <c r="T93" s="12">
        <f t="shared" ref="T93:T103" si="69">IF((MOD(Q93*0.3+R93*0.3+S93*0.4,1.1)*50&lt;0.55),ROUNDDOWN(Q93*0.3+R93*0.3+S93*0.4,1),ROUNDUP(Q93*0.3+R93*0.3+S93*0.4,1))</f>
        <v>98.4</v>
      </c>
      <c r="U93">
        <f>SUM('бланки '!CP95:CT95)</f>
        <v>5</v>
      </c>
      <c r="X93">
        <f>анкеты!H91</f>
        <v>344</v>
      </c>
      <c r="Y93">
        <f t="shared" ref="Y93:Y103" si="70">C93</f>
        <v>375</v>
      </c>
      <c r="Z93" s="13">
        <f t="shared" ref="Z93:Z103" si="71">MIN(100,U93*20)</f>
        <v>100</v>
      </c>
      <c r="AA93" s="13">
        <f t="shared" ref="AA93:AA103" si="72">ROUNDDOWN((Z93+AB93)/2,0)</f>
        <v>96</v>
      </c>
      <c r="AB93" s="13">
        <f t="shared" ref="AB93:AB103" si="73">IF((MOD(X93*100/Y93,1)&lt;0.55),ROUNDDOWN(X93*100/Y93,0),ROUNDUP(X93*100/Y93,0))</f>
        <v>92</v>
      </c>
      <c r="AC93" s="14">
        <f t="shared" ref="AC93:AC103" si="74">IF((MOD(Z93*0.5+AB93*0.5,1.1)&lt;0.55),ROUNDDOWN(Z93*0.5+AB93*0.5,1),ROUNDUP(Z93*0.5+AB93*0.5,1))</f>
        <v>96</v>
      </c>
      <c r="AD93">
        <f>IF('бланки '!I95=1,('бланки '!CV95+'бланки '!CX95)*3,SUM('бланки '!CU95:CY95))</f>
        <v>2</v>
      </c>
      <c r="AE93">
        <f>IF('бланки '!H95=0,SUM('бланки '!DC95:DE95)*2-1,SUM('бланки '!CZ95:DE95))</f>
        <v>5</v>
      </c>
      <c r="AF93">
        <f>анкеты!J91</f>
        <v>14</v>
      </c>
      <c r="AG93">
        <f>анкеты!I91</f>
        <v>15</v>
      </c>
      <c r="AH93" s="13">
        <f t="shared" ref="AH93:AH103" si="75">MIN(AD93*20,100)</f>
        <v>40</v>
      </c>
      <c r="AI93" s="13">
        <f t="shared" ref="AI93:AI103" si="76">MIN(AE93*20,100)</f>
        <v>100</v>
      </c>
      <c r="AJ93" s="2">
        <f t="shared" ref="AJ93:AJ103" si="77">IF((MOD(AF93*100/AG93,1)&lt;0.55),ROUNDDOWN(AF93*100/AG93,0),ROUNDUP(AF93*100/AG93,0))</f>
        <v>93</v>
      </c>
      <c r="AK93" s="14">
        <f t="shared" ref="AK93:AK103" si="78">IF((MOD(0.3*AH93+0.4*AI93+0.3*AJ93,1.1)&lt;0.55),ROUNDDOWN(0.3*AH93+0.4*AI93+0.3*AJ93,1),ROUNDUP(0.3*AH93+0.4*AI93+0.3*AJ93,1))</f>
        <v>79.900000000000006</v>
      </c>
      <c r="AL93">
        <f>анкеты!K91</f>
        <v>363</v>
      </c>
      <c r="AM93">
        <f t="shared" ref="AM93:AM103" si="79">C93</f>
        <v>375</v>
      </c>
      <c r="AN93">
        <f>анкеты!L91</f>
        <v>363</v>
      </c>
      <c r="AO93">
        <f t="shared" ref="AO93:AO103" si="80">C93</f>
        <v>375</v>
      </c>
      <c r="AP93">
        <f>анкеты!N91</f>
        <v>284</v>
      </c>
      <c r="AQ93">
        <f>анкеты!M91</f>
        <v>287</v>
      </c>
      <c r="AR93" s="13">
        <f t="shared" ref="AR93:AR103" si="81">IF((MOD(AL93*100/AM93,1)&lt;0.55),ROUNDDOWN(AL93*100/AM93,0),ROUNDUP(AL93*100/AM93,0))</f>
        <v>97</v>
      </c>
      <c r="AS93" s="13">
        <f t="shared" ref="AS93:AS103" si="82">IF((MOD(AN93*100/AO93,1)&lt;0.55),ROUNDDOWN(AN93*100/AO93,0),ROUNDUP(AN93*100/AO93,0))</f>
        <v>97</v>
      </c>
      <c r="AT93" s="13">
        <f t="shared" ref="AT93:AT103" si="83">IF((MOD(AP93*100/AQ93,1)&lt;0.55),ROUNDDOWN(AP93*100/AQ93,0),ROUNDUP(AP93*100/AQ93,0))</f>
        <v>99</v>
      </c>
      <c r="AU93" s="12">
        <f t="shared" ref="AU93:AU103" si="84">IF((MOD(0.4*AR93+0.4*AS93+0.2*AT93,1.1)&lt;0.55),ROUNDDOWN(0.4*AR93+0.4*AS93+0.2*AT93,1),ROUNDUP(0.4*AR93+0.4*AS93+0.2*AT93,1))</f>
        <v>97.4</v>
      </c>
      <c r="AV93">
        <f>анкеты!O91</f>
        <v>365</v>
      </c>
      <c r="AW93">
        <f t="shared" ref="AW93:AW103" si="85">C93</f>
        <v>375</v>
      </c>
      <c r="AX93">
        <f>анкеты!P91</f>
        <v>338</v>
      </c>
      <c r="AY93">
        <f t="shared" ref="AY93:AY103" si="86">C93</f>
        <v>375</v>
      </c>
      <c r="AZ93">
        <f>анкеты!Q91</f>
        <v>367</v>
      </c>
      <c r="BA93">
        <f t="shared" ref="BA93:BA103" si="87">C93</f>
        <v>375</v>
      </c>
      <c r="BB93" s="13">
        <f t="shared" ref="BB93:BB103" si="88">IF((MOD(AV93*100/AW93,1)&lt;0.55),ROUNDDOWN(AV93*100/AW93,0),ROUNDUP(AV93*100/AW93,0))</f>
        <v>97</v>
      </c>
      <c r="BC93" s="13">
        <f t="shared" ref="BC93:BC103" si="89">IF((MOD(AX93*100/AY93,1)&lt;0.55),ROUNDDOWN(AX93*100/AY93,0),ROUNDUP(AX93*100/AY93,0))</f>
        <v>90</v>
      </c>
      <c r="BD93" s="13">
        <f t="shared" ref="BD93:BD103" si="90">IF((MOD(AZ93*100/BA93,1)&lt;0.55),ROUNDDOWN(AZ93*100/BA93,0),ROUNDUP(AZ93*100/BA93,0))</f>
        <v>98</v>
      </c>
      <c r="BE93" s="12">
        <f t="shared" ref="BE93:BE103" si="91">IF((MOD(0.3*BB93+0.2*BC93+0.5*BD93,1.1)&lt;0.55),ROUNDDOWN(0.3*BB93+0.2*BC93+0.5*BD93,1),ROUNDUP(0.3*BB93+0.2*BC93+0.5*BD93,1))</f>
        <v>96.1</v>
      </c>
      <c r="BF93">
        <f t="shared" ref="BF93:BF103" si="92">(T93+AC93+AK93+AU93+BE93)/5</f>
        <v>93.560000000000016</v>
      </c>
    </row>
    <row r="94" spans="1:58" x14ac:dyDescent="0.25">
      <c r="A94">
        <f>'бланки '!D96</f>
        <v>91</v>
      </c>
      <c r="B94" t="str">
        <f>'бланки '!C96</f>
        <v>ГБУДО «СШОР  «Экажево»</v>
      </c>
      <c r="C94">
        <f>анкеты!C92</f>
        <v>355</v>
      </c>
      <c r="D94">
        <f>SUMIF('бланки '!K96:Y96,"&lt;2")</f>
        <v>11</v>
      </c>
      <c r="E94">
        <f>COUNTIF('бланки '!K96:Y96,"&lt;2")</f>
        <v>11</v>
      </c>
      <c r="F94">
        <f>SUMIF('бланки '!Z96:CK96,"&lt;2")</f>
        <v>49</v>
      </c>
      <c r="G94">
        <f>COUNTIF('бланки '!Z96:CK96,"&lt;2")</f>
        <v>49</v>
      </c>
      <c r="H94">
        <f>SUM('бланки '!CL96:CO96)</f>
        <v>4</v>
      </c>
      <c r="I94">
        <f>анкеты!E92</f>
        <v>313</v>
      </c>
      <c r="J94">
        <f>анкеты!D92</f>
        <v>317</v>
      </c>
      <c r="K94">
        <f>анкеты!G92</f>
        <v>303</v>
      </c>
      <c r="L94">
        <f>анкеты!F92</f>
        <v>311</v>
      </c>
      <c r="M94">
        <f t="shared" si="62"/>
        <v>100</v>
      </c>
      <c r="N94">
        <f t="shared" si="63"/>
        <v>100</v>
      </c>
      <c r="O94">
        <f t="shared" si="64"/>
        <v>98.738170347003148</v>
      </c>
      <c r="P94">
        <f t="shared" si="65"/>
        <v>97.427652733118975</v>
      </c>
      <c r="Q94" s="13">
        <f t="shared" si="66"/>
        <v>100</v>
      </c>
      <c r="R94" s="13">
        <f t="shared" si="67"/>
        <v>100</v>
      </c>
      <c r="S94" s="13">
        <f t="shared" si="68"/>
        <v>98</v>
      </c>
      <c r="T94" s="12">
        <f t="shared" si="69"/>
        <v>99.2</v>
      </c>
      <c r="U94">
        <f>SUM('бланки '!CP96:CT96)</f>
        <v>5</v>
      </c>
      <c r="X94">
        <f>анкеты!H92</f>
        <v>327</v>
      </c>
      <c r="Y94">
        <f t="shared" si="70"/>
        <v>355</v>
      </c>
      <c r="Z94" s="13">
        <f t="shared" si="71"/>
        <v>100</v>
      </c>
      <c r="AA94" s="13">
        <f t="shared" si="72"/>
        <v>96</v>
      </c>
      <c r="AB94" s="13">
        <f t="shared" si="73"/>
        <v>92</v>
      </c>
      <c r="AC94" s="14">
        <f t="shared" si="74"/>
        <v>96</v>
      </c>
      <c r="AD94">
        <f>IF('бланки '!I96=1,('бланки '!CV96+'бланки '!CX96)*3,SUM('бланки '!CU96:CY96))</f>
        <v>5</v>
      </c>
      <c r="AE94">
        <f>IF('бланки '!H96=0,SUM('бланки '!DC96:DE96)*2-1,SUM('бланки '!CZ96:DE96))</f>
        <v>5</v>
      </c>
      <c r="AF94">
        <f>анкеты!J92</f>
        <v>10</v>
      </c>
      <c r="AG94">
        <f>анкеты!I92</f>
        <v>10</v>
      </c>
      <c r="AH94" s="13">
        <f t="shared" si="75"/>
        <v>100</v>
      </c>
      <c r="AI94" s="13">
        <f t="shared" si="76"/>
        <v>100</v>
      </c>
      <c r="AJ94" s="2">
        <f t="shared" si="77"/>
        <v>100</v>
      </c>
      <c r="AK94" s="14">
        <f t="shared" si="78"/>
        <v>100</v>
      </c>
      <c r="AL94">
        <f>анкеты!K92</f>
        <v>348</v>
      </c>
      <c r="AM94">
        <f t="shared" si="79"/>
        <v>355</v>
      </c>
      <c r="AN94">
        <f>анкеты!L92</f>
        <v>348</v>
      </c>
      <c r="AO94">
        <f t="shared" si="80"/>
        <v>355</v>
      </c>
      <c r="AP94">
        <f>анкеты!N92</f>
        <v>283</v>
      </c>
      <c r="AQ94">
        <f>анкеты!M92</f>
        <v>285</v>
      </c>
      <c r="AR94" s="13">
        <f t="shared" si="81"/>
        <v>98</v>
      </c>
      <c r="AS94" s="13">
        <f t="shared" si="82"/>
        <v>98</v>
      </c>
      <c r="AT94" s="13">
        <f t="shared" si="83"/>
        <v>99</v>
      </c>
      <c r="AU94" s="12">
        <f t="shared" si="84"/>
        <v>98.2</v>
      </c>
      <c r="AV94">
        <f>анкеты!O92</f>
        <v>347</v>
      </c>
      <c r="AW94">
        <f t="shared" si="85"/>
        <v>355</v>
      </c>
      <c r="AX94">
        <f>анкеты!P92</f>
        <v>320</v>
      </c>
      <c r="AY94">
        <f t="shared" si="86"/>
        <v>355</v>
      </c>
      <c r="AZ94">
        <f>анкеты!Q92</f>
        <v>350</v>
      </c>
      <c r="BA94">
        <f t="shared" si="87"/>
        <v>355</v>
      </c>
      <c r="BB94" s="13">
        <f t="shared" si="88"/>
        <v>98</v>
      </c>
      <c r="BC94" s="13">
        <f t="shared" si="89"/>
        <v>90</v>
      </c>
      <c r="BD94" s="13">
        <f t="shared" si="90"/>
        <v>99</v>
      </c>
      <c r="BE94" s="12">
        <f t="shared" si="91"/>
        <v>96.9</v>
      </c>
      <c r="BF94">
        <f t="shared" si="92"/>
        <v>98.059999999999988</v>
      </c>
    </row>
    <row r="95" spans="1:58" x14ac:dyDescent="0.25">
      <c r="A95">
        <f>'бланки '!D97</f>
        <v>92</v>
      </c>
      <c r="B95" t="str">
        <f>'бланки '!C97</f>
        <v>МКУ ДО «СШ г. Карабулак им. Дзейтова Х.Р.»</v>
      </c>
      <c r="C95">
        <f>анкеты!C93</f>
        <v>256</v>
      </c>
      <c r="D95">
        <f>SUMIF('бланки '!K97:Y97,"&lt;2")</f>
        <v>11</v>
      </c>
      <c r="E95">
        <f>COUNTIF('бланки '!K97:Y97,"&lt;2")</f>
        <v>11</v>
      </c>
      <c r="F95">
        <f>SUMIF('бланки '!Z97:CK97,"&lt;2")</f>
        <v>49</v>
      </c>
      <c r="G95">
        <f>COUNTIF('бланки '!Z97:CK97,"&lt;2")</f>
        <v>49</v>
      </c>
      <c r="H95">
        <f>SUM('бланки '!CL97:CO97)</f>
        <v>4</v>
      </c>
      <c r="I95">
        <f>анкеты!E93</f>
        <v>224</v>
      </c>
      <c r="J95">
        <f>анкеты!D93</f>
        <v>230</v>
      </c>
      <c r="K95">
        <f>анкеты!G93</f>
        <v>224</v>
      </c>
      <c r="L95">
        <f>анкеты!F93</f>
        <v>234</v>
      </c>
      <c r="M95">
        <f t="shared" si="62"/>
        <v>100</v>
      </c>
      <c r="N95">
        <f t="shared" si="63"/>
        <v>100</v>
      </c>
      <c r="O95">
        <f t="shared" si="64"/>
        <v>97.391304347826093</v>
      </c>
      <c r="P95">
        <f t="shared" si="65"/>
        <v>95.726495726495727</v>
      </c>
      <c r="Q95" s="13">
        <f t="shared" si="66"/>
        <v>100</v>
      </c>
      <c r="R95" s="13">
        <f t="shared" si="67"/>
        <v>100</v>
      </c>
      <c r="S95" s="13">
        <f t="shared" si="68"/>
        <v>96</v>
      </c>
      <c r="T95" s="12">
        <f t="shared" si="69"/>
        <v>98.4</v>
      </c>
      <c r="U95">
        <f>SUM('бланки '!CP97:CT97)</f>
        <v>5</v>
      </c>
      <c r="X95">
        <f>анкеты!H93</f>
        <v>244</v>
      </c>
      <c r="Y95">
        <f t="shared" si="70"/>
        <v>256</v>
      </c>
      <c r="Z95" s="13">
        <f t="shared" si="71"/>
        <v>100</v>
      </c>
      <c r="AA95" s="13">
        <f t="shared" si="72"/>
        <v>97</v>
      </c>
      <c r="AB95" s="13">
        <f t="shared" si="73"/>
        <v>95</v>
      </c>
      <c r="AC95" s="14">
        <f t="shared" si="74"/>
        <v>97.5</v>
      </c>
      <c r="AD95">
        <f>IF('бланки '!I97=1,('бланки '!CV97+'бланки '!CX97)*3,SUM('бланки '!CU97:CY97))</f>
        <v>4</v>
      </c>
      <c r="AE95">
        <f>IF('бланки '!H97=0,SUM('бланки '!DC97:DE97)*2-1,SUM('бланки '!CZ97:DE97))</f>
        <v>5</v>
      </c>
      <c r="AF95">
        <f>анкеты!J93</f>
        <v>15</v>
      </c>
      <c r="AG95">
        <f>анкеты!I93</f>
        <v>16</v>
      </c>
      <c r="AH95" s="13">
        <f t="shared" si="75"/>
        <v>80</v>
      </c>
      <c r="AI95" s="13">
        <f t="shared" si="76"/>
        <v>100</v>
      </c>
      <c r="AJ95" s="2">
        <f t="shared" si="77"/>
        <v>94</v>
      </c>
      <c r="AK95" s="14">
        <f t="shared" si="78"/>
        <v>92.2</v>
      </c>
      <c r="AL95">
        <f>анкеты!K93</f>
        <v>251</v>
      </c>
      <c r="AM95">
        <f t="shared" si="79"/>
        <v>256</v>
      </c>
      <c r="AN95">
        <f>анкеты!L93</f>
        <v>251</v>
      </c>
      <c r="AO95">
        <f t="shared" si="80"/>
        <v>256</v>
      </c>
      <c r="AP95">
        <f>анкеты!N93</f>
        <v>224</v>
      </c>
      <c r="AQ95">
        <f>анкеты!M93</f>
        <v>226</v>
      </c>
      <c r="AR95" s="13">
        <f t="shared" si="81"/>
        <v>98</v>
      </c>
      <c r="AS95" s="13">
        <f t="shared" si="82"/>
        <v>98</v>
      </c>
      <c r="AT95" s="13">
        <f t="shared" si="83"/>
        <v>99</v>
      </c>
      <c r="AU95" s="12">
        <f t="shared" si="84"/>
        <v>98.2</v>
      </c>
      <c r="AV95">
        <f>анкеты!O93</f>
        <v>247</v>
      </c>
      <c r="AW95">
        <f t="shared" si="85"/>
        <v>256</v>
      </c>
      <c r="AX95">
        <f>анкеты!P93</f>
        <v>232</v>
      </c>
      <c r="AY95">
        <f t="shared" si="86"/>
        <v>256</v>
      </c>
      <c r="AZ95">
        <f>анкеты!Q93</f>
        <v>252</v>
      </c>
      <c r="BA95">
        <f t="shared" si="87"/>
        <v>256</v>
      </c>
      <c r="BB95" s="13">
        <f t="shared" si="88"/>
        <v>96</v>
      </c>
      <c r="BC95" s="13">
        <f t="shared" si="89"/>
        <v>91</v>
      </c>
      <c r="BD95" s="13">
        <f t="shared" si="90"/>
        <v>98</v>
      </c>
      <c r="BE95" s="12">
        <f t="shared" si="91"/>
        <v>96</v>
      </c>
      <c r="BF95">
        <f t="shared" si="92"/>
        <v>96.460000000000008</v>
      </c>
    </row>
    <row r="96" spans="1:58" x14ac:dyDescent="0.25">
      <c r="A96">
        <f>'бланки '!D98</f>
        <v>93</v>
      </c>
      <c r="B96" t="str">
        <f>'бланки '!C98</f>
        <v>МКУДО «СШ ИМ. И.ТУМГОЕВА»</v>
      </c>
      <c r="C96">
        <f>анкеты!C94</f>
        <v>192</v>
      </c>
      <c r="D96">
        <f>SUMIF('бланки '!K98:Y98,"&lt;2")</f>
        <v>11</v>
      </c>
      <c r="E96">
        <f>COUNTIF('бланки '!K98:Y98,"&lt;2")</f>
        <v>11</v>
      </c>
      <c r="F96">
        <f>SUMIF('бланки '!Z98:CK98,"&lt;2")</f>
        <v>49</v>
      </c>
      <c r="G96">
        <f>COUNTIF('бланки '!Z98:CK98,"&lt;2")</f>
        <v>49</v>
      </c>
      <c r="H96">
        <f>SUM('бланки '!CL98:CO98)</f>
        <v>4</v>
      </c>
      <c r="I96">
        <f>анкеты!E94</f>
        <v>160</v>
      </c>
      <c r="J96">
        <f>анкеты!D94</f>
        <v>165</v>
      </c>
      <c r="K96">
        <f>анкеты!G94</f>
        <v>148</v>
      </c>
      <c r="L96">
        <f>анкеты!F94</f>
        <v>154</v>
      </c>
      <c r="M96">
        <f t="shared" si="62"/>
        <v>100</v>
      </c>
      <c r="N96">
        <f t="shared" si="63"/>
        <v>100</v>
      </c>
      <c r="O96">
        <f t="shared" si="64"/>
        <v>96.969696969696969</v>
      </c>
      <c r="P96">
        <f t="shared" si="65"/>
        <v>96.103896103896105</v>
      </c>
      <c r="Q96" s="13">
        <f t="shared" si="66"/>
        <v>100</v>
      </c>
      <c r="R96" s="13">
        <f t="shared" si="67"/>
        <v>100</v>
      </c>
      <c r="S96" s="13">
        <f t="shared" si="68"/>
        <v>96</v>
      </c>
      <c r="T96" s="12">
        <f t="shared" si="69"/>
        <v>98.4</v>
      </c>
      <c r="U96">
        <f>SUM('бланки '!CP98:CT98)</f>
        <v>5</v>
      </c>
      <c r="X96">
        <f>анкеты!H94</f>
        <v>188</v>
      </c>
      <c r="Y96">
        <f t="shared" si="70"/>
        <v>192</v>
      </c>
      <c r="Z96" s="13">
        <f t="shared" si="71"/>
        <v>100</v>
      </c>
      <c r="AA96" s="13">
        <f t="shared" si="72"/>
        <v>99</v>
      </c>
      <c r="AB96" s="13">
        <f t="shared" si="73"/>
        <v>98</v>
      </c>
      <c r="AC96" s="14">
        <f t="shared" si="74"/>
        <v>99</v>
      </c>
      <c r="AD96">
        <f>IF('бланки '!I98=1,('бланки '!CV98+'бланки '!CX98)*3,SUM('бланки '!CU98:CY98))</f>
        <v>3</v>
      </c>
      <c r="AE96">
        <f>IF('бланки '!H98=0,SUM('бланки '!DC98:DE98)*2-1,SUM('бланки '!CZ98:DE98))</f>
        <v>5</v>
      </c>
      <c r="AF96">
        <f>анкеты!J94</f>
        <v>14</v>
      </c>
      <c r="AG96">
        <f>анкеты!I94</f>
        <v>14</v>
      </c>
      <c r="AH96" s="13">
        <f t="shared" si="75"/>
        <v>60</v>
      </c>
      <c r="AI96" s="13">
        <f t="shared" si="76"/>
        <v>100</v>
      </c>
      <c r="AJ96" s="2">
        <f t="shared" si="77"/>
        <v>100</v>
      </c>
      <c r="AK96" s="14">
        <f t="shared" si="78"/>
        <v>88</v>
      </c>
      <c r="AL96">
        <f>анкеты!K94</f>
        <v>192</v>
      </c>
      <c r="AM96">
        <f t="shared" si="79"/>
        <v>192</v>
      </c>
      <c r="AN96">
        <f>анкеты!L94</f>
        <v>188</v>
      </c>
      <c r="AO96">
        <f t="shared" si="80"/>
        <v>192</v>
      </c>
      <c r="AP96">
        <f>анкеты!N94</f>
        <v>160</v>
      </c>
      <c r="AQ96">
        <f>анкеты!M94</f>
        <v>162</v>
      </c>
      <c r="AR96" s="13">
        <f t="shared" si="81"/>
        <v>100</v>
      </c>
      <c r="AS96" s="13">
        <f t="shared" si="82"/>
        <v>98</v>
      </c>
      <c r="AT96" s="13">
        <f t="shared" si="83"/>
        <v>99</v>
      </c>
      <c r="AU96" s="12">
        <f t="shared" si="84"/>
        <v>99</v>
      </c>
      <c r="AV96">
        <f>анкеты!O94</f>
        <v>190</v>
      </c>
      <c r="AW96">
        <f t="shared" si="85"/>
        <v>192</v>
      </c>
      <c r="AX96">
        <f>анкеты!P94</f>
        <v>184</v>
      </c>
      <c r="AY96">
        <f t="shared" si="86"/>
        <v>192</v>
      </c>
      <c r="AZ96">
        <f>анкеты!Q94</f>
        <v>191</v>
      </c>
      <c r="BA96">
        <f t="shared" si="87"/>
        <v>192</v>
      </c>
      <c r="BB96" s="13">
        <f t="shared" si="88"/>
        <v>99</v>
      </c>
      <c r="BC96" s="13">
        <f t="shared" si="89"/>
        <v>96</v>
      </c>
      <c r="BD96" s="13">
        <f t="shared" si="90"/>
        <v>99</v>
      </c>
      <c r="BE96" s="12">
        <f t="shared" si="91"/>
        <v>98.4</v>
      </c>
      <c r="BF96">
        <f t="shared" si="92"/>
        <v>96.559999999999988</v>
      </c>
    </row>
    <row r="97" spans="1:58" x14ac:dyDescent="0.25">
      <c r="A97">
        <f>'бланки '!D99</f>
        <v>94</v>
      </c>
      <c r="B97" t="str">
        <f>'бланки '!C99</f>
        <v>МКУ ДО СПОРТИВНАЯ ШКОЛА «ЧЕМПИОН С.П. ЯНДАРЕ» АДМИНИСТРАЦИИ НАЗРАНОВСКОГО МУНИЦИПАЛЬНОГО РАЙОНА</v>
      </c>
      <c r="C97">
        <f>анкеты!C95</f>
        <v>250</v>
      </c>
      <c r="D97">
        <f>SUMIF('бланки '!K99:Y99,"&lt;2")</f>
        <v>11</v>
      </c>
      <c r="E97">
        <f>COUNTIF('бланки '!K99:Y99,"&lt;2")</f>
        <v>11</v>
      </c>
      <c r="F97">
        <f>SUMIF('бланки '!Z99:CK99,"&lt;2")</f>
        <v>49</v>
      </c>
      <c r="G97">
        <f>COUNTIF('бланки '!Z99:CK99,"&lt;2")</f>
        <v>49</v>
      </c>
      <c r="H97">
        <f>SUM('бланки '!CL99:CO99)</f>
        <v>4</v>
      </c>
      <c r="I97">
        <f>анкеты!E95</f>
        <v>210</v>
      </c>
      <c r="J97">
        <f>анкеты!D95</f>
        <v>222</v>
      </c>
      <c r="K97">
        <f>анкеты!G95</f>
        <v>205</v>
      </c>
      <c r="L97">
        <f>анкеты!F95</f>
        <v>220</v>
      </c>
      <c r="M97">
        <f t="shared" si="62"/>
        <v>100</v>
      </c>
      <c r="N97">
        <f t="shared" si="63"/>
        <v>100</v>
      </c>
      <c r="O97">
        <f t="shared" si="64"/>
        <v>94.594594594594597</v>
      </c>
      <c r="P97">
        <f t="shared" si="65"/>
        <v>93.181818181818173</v>
      </c>
      <c r="Q97" s="13">
        <f t="shared" si="66"/>
        <v>100</v>
      </c>
      <c r="R97" s="13">
        <f t="shared" si="67"/>
        <v>100</v>
      </c>
      <c r="S97" s="13">
        <f t="shared" si="68"/>
        <v>93</v>
      </c>
      <c r="T97" s="12">
        <f t="shared" si="69"/>
        <v>97.2</v>
      </c>
      <c r="U97">
        <f>SUM('бланки '!CP99:CT99)</f>
        <v>5</v>
      </c>
      <c r="X97">
        <f>анкеты!H95</f>
        <v>233</v>
      </c>
      <c r="Y97">
        <f t="shared" si="70"/>
        <v>250</v>
      </c>
      <c r="Z97" s="13">
        <f t="shared" si="71"/>
        <v>100</v>
      </c>
      <c r="AA97" s="13">
        <f t="shared" si="72"/>
        <v>96</v>
      </c>
      <c r="AB97" s="13">
        <f t="shared" si="73"/>
        <v>93</v>
      </c>
      <c r="AC97" s="14">
        <f t="shared" si="74"/>
        <v>96.5</v>
      </c>
      <c r="AD97">
        <f>IF('бланки '!I99=1,('бланки '!CV99+'бланки '!CX99)*3,SUM('бланки '!CU99:CY99))</f>
        <v>4</v>
      </c>
      <c r="AE97">
        <f>IF('бланки '!H99=0,SUM('бланки '!DC99:DE99)*2-1,SUM('бланки '!CZ99:DE99))</f>
        <v>5</v>
      </c>
      <c r="AF97">
        <f>анкеты!J95</f>
        <v>9</v>
      </c>
      <c r="AG97">
        <f>анкеты!I95</f>
        <v>10</v>
      </c>
      <c r="AH97" s="13">
        <f t="shared" si="75"/>
        <v>80</v>
      </c>
      <c r="AI97" s="13">
        <f t="shared" si="76"/>
        <v>100</v>
      </c>
      <c r="AJ97" s="2">
        <f t="shared" si="77"/>
        <v>90</v>
      </c>
      <c r="AK97" s="14">
        <f t="shared" si="78"/>
        <v>91</v>
      </c>
      <c r="AL97">
        <f>анкеты!K95</f>
        <v>241</v>
      </c>
      <c r="AM97">
        <f t="shared" si="79"/>
        <v>250</v>
      </c>
      <c r="AN97">
        <f>анкеты!L95</f>
        <v>237</v>
      </c>
      <c r="AO97">
        <f t="shared" si="80"/>
        <v>250</v>
      </c>
      <c r="AP97">
        <f>анкеты!N95</f>
        <v>178</v>
      </c>
      <c r="AQ97">
        <f>анкеты!M95</f>
        <v>186</v>
      </c>
      <c r="AR97" s="13">
        <f t="shared" si="81"/>
        <v>96</v>
      </c>
      <c r="AS97" s="13">
        <f t="shared" si="82"/>
        <v>95</v>
      </c>
      <c r="AT97" s="13">
        <f t="shared" si="83"/>
        <v>96</v>
      </c>
      <c r="AU97" s="12">
        <f t="shared" si="84"/>
        <v>95.6</v>
      </c>
      <c r="AV97">
        <f>анкеты!O95</f>
        <v>245</v>
      </c>
      <c r="AW97">
        <f t="shared" si="85"/>
        <v>250</v>
      </c>
      <c r="AX97">
        <f>анкеты!P95</f>
        <v>239</v>
      </c>
      <c r="AY97">
        <f t="shared" si="86"/>
        <v>250</v>
      </c>
      <c r="AZ97">
        <f>анкеты!Q95</f>
        <v>243</v>
      </c>
      <c r="BA97">
        <f t="shared" si="87"/>
        <v>250</v>
      </c>
      <c r="BB97" s="13">
        <f t="shared" si="88"/>
        <v>98</v>
      </c>
      <c r="BC97" s="13">
        <f t="shared" si="89"/>
        <v>96</v>
      </c>
      <c r="BD97" s="13">
        <f t="shared" si="90"/>
        <v>97</v>
      </c>
      <c r="BE97" s="12">
        <f t="shared" si="91"/>
        <v>97.1</v>
      </c>
      <c r="BF97">
        <f t="shared" si="92"/>
        <v>95.47999999999999</v>
      </c>
    </row>
    <row r="98" spans="1:58" x14ac:dyDescent="0.25">
      <c r="A98">
        <f>'бланки '!D100</f>
        <v>95</v>
      </c>
      <c r="B98" t="str">
        <f>'бланки '!C100</f>
        <v>МКУ ДО ДЕТСКО-ЮНОШЕСКАЯ СПОРТИВНАЯ ШКОЛА «ИМЕНИ АЛБОГАЧИЕВОЙ ЛЕЙЛЫ СУЛТАНОВНЫ» С.П.АЛИ-ЮРТ</v>
      </c>
      <c r="C98">
        <f>анкеты!C96</f>
        <v>256</v>
      </c>
      <c r="D98">
        <f>SUMIF('бланки '!K100:Y100,"&lt;2")</f>
        <v>11</v>
      </c>
      <c r="E98">
        <f>COUNTIF('бланки '!K100:Y100,"&lt;2")</f>
        <v>11</v>
      </c>
      <c r="F98">
        <f>SUMIF('бланки '!Z100:CK100,"&lt;2")</f>
        <v>49</v>
      </c>
      <c r="G98">
        <f>COUNTIF('бланки '!Z100:CK100,"&lt;2")</f>
        <v>49</v>
      </c>
      <c r="H98">
        <f>SUM('бланки '!CL100:CO100)</f>
        <v>4</v>
      </c>
      <c r="I98">
        <f>анкеты!E96</f>
        <v>219</v>
      </c>
      <c r="J98">
        <f>анкеты!D96</f>
        <v>222</v>
      </c>
      <c r="K98">
        <f>анкеты!G96</f>
        <v>215</v>
      </c>
      <c r="L98">
        <f>анкеты!F96</f>
        <v>219</v>
      </c>
      <c r="M98">
        <f t="shared" si="62"/>
        <v>100</v>
      </c>
      <c r="N98">
        <f t="shared" si="63"/>
        <v>100</v>
      </c>
      <c r="O98">
        <f t="shared" si="64"/>
        <v>98.648648648648646</v>
      </c>
      <c r="P98">
        <f t="shared" si="65"/>
        <v>98.173515981735164</v>
      </c>
      <c r="Q98" s="13">
        <f t="shared" si="66"/>
        <v>100</v>
      </c>
      <c r="R98" s="13">
        <f t="shared" si="67"/>
        <v>100</v>
      </c>
      <c r="S98" s="13">
        <f t="shared" si="68"/>
        <v>98</v>
      </c>
      <c r="T98" s="12">
        <f t="shared" si="69"/>
        <v>99.2</v>
      </c>
      <c r="U98">
        <f>SUM('бланки '!CP100:CT100)</f>
        <v>5</v>
      </c>
      <c r="X98">
        <f>анкеты!H96</f>
        <v>248</v>
      </c>
      <c r="Y98">
        <f t="shared" si="70"/>
        <v>256</v>
      </c>
      <c r="Z98" s="13">
        <f t="shared" si="71"/>
        <v>100</v>
      </c>
      <c r="AA98" s="13">
        <f t="shared" si="72"/>
        <v>98</v>
      </c>
      <c r="AB98" s="13">
        <f t="shared" si="73"/>
        <v>97</v>
      </c>
      <c r="AC98" s="14">
        <f t="shared" si="74"/>
        <v>98.5</v>
      </c>
      <c r="AD98">
        <f>IF('бланки '!I100=1,('бланки '!CV100+'бланки '!CX100)*3,SUM('бланки '!CU100:CY100))</f>
        <v>4</v>
      </c>
      <c r="AE98">
        <f>IF('бланки '!H100=0,SUM('бланки '!DC100:DE100)*2-1,SUM('бланки '!CZ100:DE100))</f>
        <v>5</v>
      </c>
      <c r="AF98">
        <f>анкеты!J96</f>
        <v>15</v>
      </c>
      <c r="AG98">
        <f>анкеты!I96</f>
        <v>15</v>
      </c>
      <c r="AH98" s="13">
        <f t="shared" si="75"/>
        <v>80</v>
      </c>
      <c r="AI98" s="13">
        <f t="shared" si="76"/>
        <v>100</v>
      </c>
      <c r="AJ98" s="2">
        <f t="shared" si="77"/>
        <v>100</v>
      </c>
      <c r="AK98" s="14">
        <f t="shared" si="78"/>
        <v>94</v>
      </c>
      <c r="AL98">
        <f>анкеты!K96</f>
        <v>251</v>
      </c>
      <c r="AM98">
        <f t="shared" si="79"/>
        <v>256</v>
      </c>
      <c r="AN98">
        <f>анкеты!L96</f>
        <v>253</v>
      </c>
      <c r="AO98">
        <f t="shared" si="80"/>
        <v>256</v>
      </c>
      <c r="AP98">
        <f>анкеты!N96</f>
        <v>200</v>
      </c>
      <c r="AQ98">
        <f>анкеты!M96</f>
        <v>201</v>
      </c>
      <c r="AR98" s="13">
        <f t="shared" si="81"/>
        <v>98</v>
      </c>
      <c r="AS98" s="13">
        <f t="shared" si="82"/>
        <v>99</v>
      </c>
      <c r="AT98" s="13">
        <f t="shared" si="83"/>
        <v>99</v>
      </c>
      <c r="AU98" s="12">
        <f t="shared" si="84"/>
        <v>98.6</v>
      </c>
      <c r="AV98">
        <f>анкеты!O96</f>
        <v>253</v>
      </c>
      <c r="AW98">
        <f t="shared" si="85"/>
        <v>256</v>
      </c>
      <c r="AX98">
        <f>анкеты!P96</f>
        <v>250</v>
      </c>
      <c r="AY98">
        <f t="shared" si="86"/>
        <v>256</v>
      </c>
      <c r="AZ98">
        <f>анкеты!Q96</f>
        <v>251</v>
      </c>
      <c r="BA98">
        <f t="shared" si="87"/>
        <v>256</v>
      </c>
      <c r="BB98" s="13">
        <f t="shared" si="88"/>
        <v>99</v>
      </c>
      <c r="BC98" s="13">
        <f t="shared" si="89"/>
        <v>98</v>
      </c>
      <c r="BD98" s="13">
        <f t="shared" si="90"/>
        <v>98</v>
      </c>
      <c r="BE98" s="12">
        <f t="shared" si="91"/>
        <v>98.3</v>
      </c>
      <c r="BF98">
        <f t="shared" si="92"/>
        <v>97.72</v>
      </c>
    </row>
    <row r="99" spans="1:58" x14ac:dyDescent="0.25">
      <c r="A99">
        <f>'бланки '!D101</f>
        <v>96</v>
      </c>
      <c r="B99" t="str">
        <f>'бланки '!C101</f>
        <v>МКУ ДО»ДЕТСКО-ЮНОШЕСКАЯ СПОРТИВНАЯ ШКОЛА СУНЖЕНСКОГО МУНИЦИПАЛЬНОГО РАЙОНА»</v>
      </c>
      <c r="C99">
        <f>анкеты!C97</f>
        <v>341</v>
      </c>
      <c r="D99">
        <f>SUMIF('бланки '!K101:Y101,"&lt;2")</f>
        <v>11</v>
      </c>
      <c r="E99">
        <f>COUNTIF('бланки '!K101:Y101,"&lt;2")</f>
        <v>11</v>
      </c>
      <c r="F99">
        <f>SUMIF('бланки '!Z101:CK101,"&lt;2")</f>
        <v>49</v>
      </c>
      <c r="G99">
        <f>COUNTIF('бланки '!Z101:CK101,"&lt;2")</f>
        <v>49</v>
      </c>
      <c r="H99">
        <f>SUM('бланки '!CL101:CO101)</f>
        <v>4</v>
      </c>
      <c r="I99">
        <f>анкеты!E97</f>
        <v>292</v>
      </c>
      <c r="J99">
        <f>анкеты!D97</f>
        <v>300</v>
      </c>
      <c r="K99">
        <f>анкеты!G97</f>
        <v>282</v>
      </c>
      <c r="L99">
        <f>анкеты!F97</f>
        <v>289</v>
      </c>
      <c r="M99">
        <f t="shared" si="62"/>
        <v>100</v>
      </c>
      <c r="N99">
        <f t="shared" si="63"/>
        <v>100</v>
      </c>
      <c r="O99">
        <f t="shared" si="64"/>
        <v>97.333333333333343</v>
      </c>
      <c r="P99">
        <f t="shared" si="65"/>
        <v>97.577854671280278</v>
      </c>
      <c r="Q99" s="13">
        <f t="shared" si="66"/>
        <v>100</v>
      </c>
      <c r="R99" s="13">
        <f t="shared" si="67"/>
        <v>100</v>
      </c>
      <c r="S99" s="13">
        <f t="shared" si="68"/>
        <v>97</v>
      </c>
      <c r="T99" s="12">
        <f t="shared" si="69"/>
        <v>98.8</v>
      </c>
      <c r="U99">
        <f>SUM('бланки '!CP101:CT101)</f>
        <v>5</v>
      </c>
      <c r="X99">
        <f>анкеты!H97</f>
        <v>321</v>
      </c>
      <c r="Y99">
        <f t="shared" si="70"/>
        <v>341</v>
      </c>
      <c r="Z99" s="13">
        <f t="shared" si="71"/>
        <v>100</v>
      </c>
      <c r="AA99" s="13">
        <f t="shared" si="72"/>
        <v>97</v>
      </c>
      <c r="AB99" s="13">
        <f t="shared" si="73"/>
        <v>94</v>
      </c>
      <c r="AC99" s="14">
        <f t="shared" si="74"/>
        <v>97</v>
      </c>
      <c r="AD99">
        <f>IF('бланки '!I101=1,('бланки '!CV101+'бланки '!CX101)*3,SUM('бланки '!CU101:CY101))</f>
        <v>4</v>
      </c>
      <c r="AE99">
        <f>IF('бланки '!H101=0,SUM('бланки '!DC101:DE101)*2-1,SUM('бланки '!CZ101:DE101))</f>
        <v>5</v>
      </c>
      <c r="AF99">
        <f>анкеты!J97</f>
        <v>14</v>
      </c>
      <c r="AG99">
        <f>анкеты!I97</f>
        <v>14</v>
      </c>
      <c r="AH99" s="13">
        <f t="shared" si="75"/>
        <v>80</v>
      </c>
      <c r="AI99" s="13">
        <f t="shared" si="76"/>
        <v>100</v>
      </c>
      <c r="AJ99" s="2">
        <f t="shared" si="77"/>
        <v>100</v>
      </c>
      <c r="AK99" s="14">
        <f t="shared" si="78"/>
        <v>94</v>
      </c>
      <c r="AL99">
        <f>анкеты!K97</f>
        <v>338</v>
      </c>
      <c r="AM99">
        <f t="shared" si="79"/>
        <v>341</v>
      </c>
      <c r="AN99">
        <f>анкеты!L97</f>
        <v>330</v>
      </c>
      <c r="AO99">
        <f t="shared" si="80"/>
        <v>341</v>
      </c>
      <c r="AP99">
        <f>анкеты!N97</f>
        <v>258</v>
      </c>
      <c r="AQ99">
        <f>анкеты!M97</f>
        <v>261</v>
      </c>
      <c r="AR99" s="13">
        <f t="shared" si="81"/>
        <v>99</v>
      </c>
      <c r="AS99" s="13">
        <f t="shared" si="82"/>
        <v>97</v>
      </c>
      <c r="AT99" s="13">
        <f t="shared" si="83"/>
        <v>99</v>
      </c>
      <c r="AU99" s="12">
        <f t="shared" si="84"/>
        <v>98.2</v>
      </c>
      <c r="AV99">
        <f>анкеты!O97</f>
        <v>338</v>
      </c>
      <c r="AW99">
        <f t="shared" si="85"/>
        <v>341</v>
      </c>
      <c r="AX99">
        <f>анкеты!P97</f>
        <v>321</v>
      </c>
      <c r="AY99">
        <f t="shared" si="86"/>
        <v>341</v>
      </c>
      <c r="AZ99">
        <f>анкеты!Q97</f>
        <v>332</v>
      </c>
      <c r="BA99">
        <f t="shared" si="87"/>
        <v>341</v>
      </c>
      <c r="BB99" s="13">
        <f t="shared" si="88"/>
        <v>99</v>
      </c>
      <c r="BC99" s="13">
        <f t="shared" si="89"/>
        <v>94</v>
      </c>
      <c r="BD99" s="13">
        <f t="shared" si="90"/>
        <v>97</v>
      </c>
      <c r="BE99" s="12">
        <f t="shared" si="91"/>
        <v>97</v>
      </c>
      <c r="BF99">
        <f t="shared" si="92"/>
        <v>97</v>
      </c>
    </row>
    <row r="100" spans="1:58" x14ac:dyDescent="0.25">
      <c r="A100">
        <f>'бланки '!D102</f>
        <v>97</v>
      </c>
      <c r="B100" t="str">
        <f>'бланки '!C102</f>
        <v>МКУ ДО «детско-юношеская спортивная школа» Джейрахского муниципального района</v>
      </c>
      <c r="C100">
        <f>анкеты!C98</f>
        <v>45</v>
      </c>
      <c r="D100">
        <f>SUMIF('бланки '!K102:Y102,"&lt;2")</f>
        <v>11</v>
      </c>
      <c r="E100">
        <f>COUNTIF('бланки '!K102:Y102,"&lt;2")</f>
        <v>11</v>
      </c>
      <c r="F100">
        <f>SUMIF('бланки '!Z102:CK102,"&lt;2")</f>
        <v>49</v>
      </c>
      <c r="G100">
        <f>COUNTIF('бланки '!Z102:CK102,"&lt;2")</f>
        <v>49</v>
      </c>
      <c r="H100">
        <f>SUM('бланки '!CL102:CO102)</f>
        <v>4</v>
      </c>
      <c r="I100">
        <f>анкеты!E98</f>
        <v>40</v>
      </c>
      <c r="J100">
        <f>анкеты!D98</f>
        <v>40</v>
      </c>
      <c r="K100">
        <f>анкеты!G98</f>
        <v>32</v>
      </c>
      <c r="L100">
        <f>анкеты!F98</f>
        <v>32</v>
      </c>
      <c r="M100">
        <f t="shared" si="62"/>
        <v>100</v>
      </c>
      <c r="N100">
        <f t="shared" si="63"/>
        <v>100</v>
      </c>
      <c r="O100">
        <f t="shared" si="64"/>
        <v>100</v>
      </c>
      <c r="P100">
        <f t="shared" si="65"/>
        <v>100</v>
      </c>
      <c r="Q100" s="13">
        <f t="shared" si="66"/>
        <v>100</v>
      </c>
      <c r="R100" s="13">
        <f t="shared" si="67"/>
        <v>100</v>
      </c>
      <c r="S100" s="13">
        <f t="shared" si="68"/>
        <v>100</v>
      </c>
      <c r="T100" s="12">
        <f t="shared" si="69"/>
        <v>100</v>
      </c>
      <c r="U100">
        <f>SUM('бланки '!CP102:CT102)</f>
        <v>5</v>
      </c>
      <c r="X100">
        <f>анкеты!H98</f>
        <v>43</v>
      </c>
      <c r="Y100">
        <f t="shared" si="70"/>
        <v>45</v>
      </c>
      <c r="Z100" s="13">
        <f t="shared" si="71"/>
        <v>100</v>
      </c>
      <c r="AA100" s="13">
        <f t="shared" si="72"/>
        <v>98</v>
      </c>
      <c r="AB100" s="13">
        <f t="shared" si="73"/>
        <v>96</v>
      </c>
      <c r="AC100" s="14">
        <f t="shared" si="74"/>
        <v>98</v>
      </c>
      <c r="AD100">
        <f>IF('бланки '!I102=1,('бланки '!CV102+'бланки '!CX102)*3,SUM('бланки '!CU102:CY102))</f>
        <v>3</v>
      </c>
      <c r="AE100">
        <f>IF('бланки '!H102=0,SUM('бланки '!DC102:DE102)*2-1,SUM('бланки '!CZ102:DE102))</f>
        <v>5</v>
      </c>
      <c r="AF100">
        <f>анкеты!J98</f>
        <v>6</v>
      </c>
      <c r="AG100">
        <f>анкеты!I98</f>
        <v>6</v>
      </c>
      <c r="AH100" s="13">
        <f t="shared" si="75"/>
        <v>60</v>
      </c>
      <c r="AI100" s="13">
        <f t="shared" si="76"/>
        <v>100</v>
      </c>
      <c r="AJ100" s="2">
        <f t="shared" si="77"/>
        <v>100</v>
      </c>
      <c r="AK100" s="14">
        <f t="shared" si="78"/>
        <v>88</v>
      </c>
      <c r="AL100">
        <f>анкеты!K98</f>
        <v>45</v>
      </c>
      <c r="AM100">
        <f t="shared" si="79"/>
        <v>45</v>
      </c>
      <c r="AN100">
        <f>анкеты!L98</f>
        <v>43</v>
      </c>
      <c r="AO100">
        <f t="shared" si="80"/>
        <v>45</v>
      </c>
      <c r="AP100">
        <f>анкеты!N98</f>
        <v>36</v>
      </c>
      <c r="AQ100">
        <f>анкеты!M98</f>
        <v>37</v>
      </c>
      <c r="AR100" s="13">
        <f t="shared" si="81"/>
        <v>100</v>
      </c>
      <c r="AS100" s="13">
        <f t="shared" si="82"/>
        <v>96</v>
      </c>
      <c r="AT100" s="13">
        <f t="shared" si="83"/>
        <v>97</v>
      </c>
      <c r="AU100" s="12">
        <f t="shared" si="84"/>
        <v>97.8</v>
      </c>
      <c r="AV100">
        <f>анкеты!O98</f>
        <v>45</v>
      </c>
      <c r="AW100">
        <f t="shared" si="85"/>
        <v>45</v>
      </c>
      <c r="AX100">
        <f>анкеты!P98</f>
        <v>44</v>
      </c>
      <c r="AY100">
        <f t="shared" si="86"/>
        <v>45</v>
      </c>
      <c r="AZ100">
        <f>анкеты!Q98</f>
        <v>45</v>
      </c>
      <c r="BA100">
        <f t="shared" si="87"/>
        <v>45</v>
      </c>
      <c r="BB100" s="13">
        <f t="shared" si="88"/>
        <v>100</v>
      </c>
      <c r="BC100" s="13">
        <f t="shared" si="89"/>
        <v>98</v>
      </c>
      <c r="BD100" s="13">
        <f t="shared" si="90"/>
        <v>100</v>
      </c>
      <c r="BE100" s="12">
        <f t="shared" si="91"/>
        <v>99.6</v>
      </c>
      <c r="BF100">
        <f t="shared" si="92"/>
        <v>96.679999999999993</v>
      </c>
    </row>
    <row r="101" spans="1:58" x14ac:dyDescent="0.25">
      <c r="A101">
        <f>'бланки '!D103</f>
        <v>98</v>
      </c>
      <c r="B101" t="str">
        <f>'бланки '!C103</f>
        <v>МКУ ДО «СШ по шахматам Сунженского муниципального района»</v>
      </c>
      <c r="C101">
        <f>анкеты!C99</f>
        <v>277</v>
      </c>
      <c r="D101">
        <f>SUMIF('бланки '!K103:Y103,"&lt;2")</f>
        <v>11</v>
      </c>
      <c r="E101">
        <f>COUNTIF('бланки '!K103:Y103,"&lt;2")</f>
        <v>11</v>
      </c>
      <c r="F101">
        <f>SUMIF('бланки '!Z103:CK103,"&lt;2")</f>
        <v>49</v>
      </c>
      <c r="G101">
        <f>COUNTIF('бланки '!Z103:CK103,"&lt;2")</f>
        <v>49</v>
      </c>
      <c r="H101">
        <f>SUM('бланки '!CL103:CO103)</f>
        <v>4</v>
      </c>
      <c r="I101">
        <f>анкеты!E99</f>
        <v>257</v>
      </c>
      <c r="J101">
        <f>анкеты!D99</f>
        <v>260</v>
      </c>
      <c r="K101">
        <f>анкеты!G99</f>
        <v>223</v>
      </c>
      <c r="L101">
        <f>анкеты!F99</f>
        <v>223</v>
      </c>
      <c r="M101">
        <f t="shared" si="62"/>
        <v>100</v>
      </c>
      <c r="N101">
        <f t="shared" si="63"/>
        <v>100</v>
      </c>
      <c r="O101">
        <f t="shared" si="64"/>
        <v>98.846153846153854</v>
      </c>
      <c r="P101">
        <f t="shared" si="65"/>
        <v>100</v>
      </c>
      <c r="Q101" s="13">
        <f t="shared" si="66"/>
        <v>100</v>
      </c>
      <c r="R101" s="13">
        <f t="shared" si="67"/>
        <v>100</v>
      </c>
      <c r="S101" s="13">
        <f t="shared" si="68"/>
        <v>99</v>
      </c>
      <c r="T101" s="12">
        <f t="shared" si="69"/>
        <v>99.6</v>
      </c>
      <c r="U101">
        <f>SUM('бланки '!CP103:CT103)</f>
        <v>5</v>
      </c>
      <c r="X101">
        <f>анкеты!H99</f>
        <v>277</v>
      </c>
      <c r="Y101">
        <f t="shared" si="70"/>
        <v>277</v>
      </c>
      <c r="Z101" s="13">
        <f t="shared" si="71"/>
        <v>100</v>
      </c>
      <c r="AA101" s="13">
        <f t="shared" si="72"/>
        <v>100</v>
      </c>
      <c r="AB101" s="13">
        <f t="shared" si="73"/>
        <v>100</v>
      </c>
      <c r="AC101" s="14">
        <f t="shared" si="74"/>
        <v>100</v>
      </c>
      <c r="AD101">
        <f>IF('бланки '!I103=1,('бланки '!CV103+'бланки '!CX103)*3,SUM('бланки '!CU103:CY103))</f>
        <v>1</v>
      </c>
      <c r="AE101">
        <f>IF('бланки '!H103=0,SUM('бланки '!DC103:DE103)*2-1,SUM('бланки '!CZ103:DE103))</f>
        <v>5</v>
      </c>
      <c r="AF101">
        <f>анкеты!J99</f>
        <v>38</v>
      </c>
      <c r="AG101">
        <f>анкеты!I99</f>
        <v>38</v>
      </c>
      <c r="AH101" s="13">
        <f t="shared" si="75"/>
        <v>20</v>
      </c>
      <c r="AI101" s="13">
        <f t="shared" si="76"/>
        <v>100</v>
      </c>
      <c r="AJ101" s="2">
        <f t="shared" si="77"/>
        <v>100</v>
      </c>
      <c r="AK101" s="14">
        <f t="shared" si="78"/>
        <v>76</v>
      </c>
      <c r="AL101">
        <f>анкеты!K99</f>
        <v>277</v>
      </c>
      <c r="AM101">
        <f t="shared" si="79"/>
        <v>277</v>
      </c>
      <c r="AN101">
        <f>анкеты!L99</f>
        <v>277</v>
      </c>
      <c r="AO101">
        <f t="shared" si="80"/>
        <v>277</v>
      </c>
      <c r="AP101">
        <f>анкеты!N99</f>
        <v>259</v>
      </c>
      <c r="AQ101">
        <f>анкеты!M99</f>
        <v>259</v>
      </c>
      <c r="AR101" s="13">
        <f t="shared" si="81"/>
        <v>100</v>
      </c>
      <c r="AS101" s="13">
        <f t="shared" si="82"/>
        <v>100</v>
      </c>
      <c r="AT101" s="13">
        <f t="shared" si="83"/>
        <v>100</v>
      </c>
      <c r="AU101" s="12">
        <f t="shared" si="84"/>
        <v>100</v>
      </c>
      <c r="AV101">
        <f>анкеты!O99</f>
        <v>277</v>
      </c>
      <c r="AW101">
        <f t="shared" si="85"/>
        <v>277</v>
      </c>
      <c r="AX101">
        <f>анкеты!P99</f>
        <v>276</v>
      </c>
      <c r="AY101">
        <f t="shared" si="86"/>
        <v>277</v>
      </c>
      <c r="AZ101">
        <f>анкеты!Q99</f>
        <v>277</v>
      </c>
      <c r="BA101">
        <f t="shared" si="87"/>
        <v>277</v>
      </c>
      <c r="BB101" s="13">
        <f t="shared" si="88"/>
        <v>100</v>
      </c>
      <c r="BC101" s="13">
        <f t="shared" si="89"/>
        <v>100</v>
      </c>
      <c r="BD101" s="13">
        <f t="shared" si="90"/>
        <v>100</v>
      </c>
      <c r="BE101" s="12">
        <f t="shared" si="91"/>
        <v>100</v>
      </c>
      <c r="BF101">
        <f t="shared" si="92"/>
        <v>95.12</v>
      </c>
    </row>
    <row r="102" spans="1:58" x14ac:dyDescent="0.25">
      <c r="A102">
        <f>'бланки '!D104</f>
        <v>99</v>
      </c>
      <c r="B102" t="str">
        <f>'бланки '!C104</f>
        <v>МКУДО «СШ С.П.ПЛИЕВО»</v>
      </c>
      <c r="C102">
        <f>анкеты!C100</f>
        <v>295</v>
      </c>
      <c r="D102">
        <f>SUMIF('бланки '!K104:Y104,"&lt;2")</f>
        <v>11</v>
      </c>
      <c r="E102">
        <f>COUNTIF('бланки '!K104:Y104,"&lt;2")</f>
        <v>11</v>
      </c>
      <c r="F102">
        <f>SUMIF('бланки '!Z104:CK104,"&lt;2")</f>
        <v>49</v>
      </c>
      <c r="G102">
        <f>COUNTIF('бланки '!Z104:CK104,"&lt;2")</f>
        <v>49</v>
      </c>
      <c r="H102">
        <f>SUM('бланки '!CL104:CO104)</f>
        <v>4</v>
      </c>
      <c r="I102">
        <f>анкеты!E100</f>
        <v>250</v>
      </c>
      <c r="J102">
        <f>анкеты!D100</f>
        <v>256</v>
      </c>
      <c r="K102">
        <f>анкеты!G100</f>
        <v>227</v>
      </c>
      <c r="L102">
        <f>анкеты!F100</f>
        <v>240</v>
      </c>
      <c r="M102">
        <f t="shared" si="62"/>
        <v>100</v>
      </c>
      <c r="N102">
        <f t="shared" si="63"/>
        <v>100</v>
      </c>
      <c r="O102">
        <f t="shared" si="64"/>
        <v>97.65625</v>
      </c>
      <c r="P102">
        <f t="shared" si="65"/>
        <v>94.583333333333329</v>
      </c>
      <c r="Q102" s="13">
        <f t="shared" si="66"/>
        <v>100</v>
      </c>
      <c r="R102" s="13">
        <f t="shared" si="67"/>
        <v>100</v>
      </c>
      <c r="S102" s="13">
        <f t="shared" si="68"/>
        <v>96</v>
      </c>
      <c r="T102" s="12">
        <f t="shared" si="69"/>
        <v>98.4</v>
      </c>
      <c r="U102">
        <f>SUM('бланки '!CP104:CT104)</f>
        <v>5</v>
      </c>
      <c r="X102">
        <f>анкеты!H100</f>
        <v>273</v>
      </c>
      <c r="Y102">
        <f t="shared" si="70"/>
        <v>295</v>
      </c>
      <c r="Z102" s="13">
        <f t="shared" si="71"/>
        <v>100</v>
      </c>
      <c r="AA102" s="13">
        <f t="shared" si="72"/>
        <v>96</v>
      </c>
      <c r="AB102" s="13">
        <f t="shared" si="73"/>
        <v>92</v>
      </c>
      <c r="AC102" s="14">
        <f t="shared" si="74"/>
        <v>96</v>
      </c>
      <c r="AD102">
        <f>IF('бланки '!I104=1,('бланки '!CV104+'бланки '!CX104)*3,SUM('бланки '!CU104:CY104))</f>
        <v>2</v>
      </c>
      <c r="AE102">
        <f>IF('бланки '!H104=0,SUM('бланки '!DC104:DE104)*2-1,SUM('бланки '!CZ104:DE104))</f>
        <v>5</v>
      </c>
      <c r="AF102">
        <f>анкеты!J100</f>
        <v>12</v>
      </c>
      <c r="AG102">
        <f>анкеты!I100</f>
        <v>13</v>
      </c>
      <c r="AH102" s="13">
        <f t="shared" si="75"/>
        <v>40</v>
      </c>
      <c r="AI102" s="13">
        <f t="shared" si="76"/>
        <v>100</v>
      </c>
      <c r="AJ102" s="2">
        <f t="shared" si="77"/>
        <v>92</v>
      </c>
      <c r="AK102" s="14">
        <f t="shared" si="78"/>
        <v>79.599999999999994</v>
      </c>
      <c r="AL102">
        <f>анкеты!K100</f>
        <v>284</v>
      </c>
      <c r="AM102">
        <f t="shared" si="79"/>
        <v>295</v>
      </c>
      <c r="AN102">
        <f>анкеты!L100</f>
        <v>283</v>
      </c>
      <c r="AO102">
        <f t="shared" si="80"/>
        <v>295</v>
      </c>
      <c r="AP102">
        <f>анкеты!N100</f>
        <v>224</v>
      </c>
      <c r="AQ102">
        <f>анкеты!M100</f>
        <v>227</v>
      </c>
      <c r="AR102" s="13">
        <f t="shared" si="81"/>
        <v>96</v>
      </c>
      <c r="AS102" s="13">
        <f t="shared" si="82"/>
        <v>96</v>
      </c>
      <c r="AT102" s="13">
        <f t="shared" si="83"/>
        <v>99</v>
      </c>
      <c r="AU102" s="12">
        <f t="shared" si="84"/>
        <v>96.6</v>
      </c>
      <c r="AV102">
        <f>анкеты!O100</f>
        <v>290</v>
      </c>
      <c r="AW102">
        <f t="shared" si="85"/>
        <v>295</v>
      </c>
      <c r="AX102">
        <f>анкеты!P100</f>
        <v>273</v>
      </c>
      <c r="AY102">
        <f t="shared" si="86"/>
        <v>295</v>
      </c>
      <c r="AZ102">
        <f>анкеты!Q100</f>
        <v>290</v>
      </c>
      <c r="BA102">
        <f t="shared" si="87"/>
        <v>295</v>
      </c>
      <c r="BB102" s="13">
        <f t="shared" si="88"/>
        <v>98</v>
      </c>
      <c r="BC102" s="13">
        <f t="shared" si="89"/>
        <v>92</v>
      </c>
      <c r="BD102" s="13">
        <f t="shared" si="90"/>
        <v>98</v>
      </c>
      <c r="BE102" s="12">
        <f t="shared" si="91"/>
        <v>96.8</v>
      </c>
      <c r="BF102">
        <f t="shared" si="92"/>
        <v>93.48</v>
      </c>
    </row>
    <row r="103" spans="1:58" x14ac:dyDescent="0.25">
      <c r="A103">
        <f>'бланки '!D105</f>
        <v>100</v>
      </c>
      <c r="B103" t="str">
        <f>'бланки '!C105</f>
        <v>МКУ ДО «Спортивная Школа «Галашки»</v>
      </c>
      <c r="C103">
        <f>анкеты!C101</f>
        <v>173</v>
      </c>
      <c r="D103">
        <f>SUMIF('бланки '!K105:Y105,"&lt;2")</f>
        <v>11</v>
      </c>
      <c r="E103">
        <f>COUNTIF('бланки '!K105:Y105,"&lt;2")</f>
        <v>11</v>
      </c>
      <c r="F103">
        <f>SUMIF('бланки '!Z105:CK105,"&lt;2")</f>
        <v>49</v>
      </c>
      <c r="G103">
        <f>COUNTIF('бланки '!Z105:CK105,"&lt;2")</f>
        <v>49</v>
      </c>
      <c r="H103">
        <f>SUM('бланки '!CL105:CO105)</f>
        <v>4</v>
      </c>
      <c r="I103">
        <f>анкеты!E101</f>
        <v>168</v>
      </c>
      <c r="J103">
        <f>анкеты!D101</f>
        <v>169</v>
      </c>
      <c r="K103">
        <f>анкеты!G101</f>
        <v>162</v>
      </c>
      <c r="L103">
        <f>анкеты!F101</f>
        <v>163</v>
      </c>
      <c r="M103">
        <f t="shared" si="62"/>
        <v>100</v>
      </c>
      <c r="N103">
        <f t="shared" si="63"/>
        <v>100</v>
      </c>
      <c r="O103">
        <f t="shared" si="64"/>
        <v>99.408284023668642</v>
      </c>
      <c r="P103">
        <f t="shared" si="65"/>
        <v>99.386503067484668</v>
      </c>
      <c r="Q103" s="13">
        <f t="shared" si="66"/>
        <v>100</v>
      </c>
      <c r="R103" s="13">
        <f t="shared" si="67"/>
        <v>100</v>
      </c>
      <c r="S103" s="13">
        <f t="shared" si="68"/>
        <v>99</v>
      </c>
      <c r="T103" s="12">
        <f t="shared" si="69"/>
        <v>99.6</v>
      </c>
      <c r="U103">
        <f>SUM('бланки '!CP105:CT105)</f>
        <v>5</v>
      </c>
      <c r="X103">
        <f>анкеты!H101</f>
        <v>170</v>
      </c>
      <c r="Y103">
        <f t="shared" si="70"/>
        <v>173</v>
      </c>
      <c r="Z103" s="13">
        <f t="shared" si="71"/>
        <v>100</v>
      </c>
      <c r="AA103" s="13">
        <f t="shared" si="72"/>
        <v>99</v>
      </c>
      <c r="AB103" s="13">
        <f t="shared" si="73"/>
        <v>98</v>
      </c>
      <c r="AC103" s="14">
        <f t="shared" si="74"/>
        <v>99</v>
      </c>
      <c r="AD103">
        <f>IF('бланки '!I105=1,('бланки '!CV105+'бланки '!CX105)*3,SUM('бланки '!CU105:CY105))</f>
        <v>3</v>
      </c>
      <c r="AE103">
        <f>IF('бланки '!H105=0,SUM('бланки '!DC105:DE105)*2-1,SUM('бланки '!CZ105:DE105))</f>
        <v>5</v>
      </c>
      <c r="AF103">
        <f>анкеты!J101</f>
        <v>3</v>
      </c>
      <c r="AG103">
        <f>анкеты!I101</f>
        <v>3</v>
      </c>
      <c r="AH103" s="13">
        <f t="shared" si="75"/>
        <v>60</v>
      </c>
      <c r="AI103" s="13">
        <f t="shared" si="76"/>
        <v>100</v>
      </c>
      <c r="AJ103" s="2">
        <f t="shared" si="77"/>
        <v>100</v>
      </c>
      <c r="AK103" s="14">
        <f t="shared" si="78"/>
        <v>88</v>
      </c>
      <c r="AL103">
        <f>анкеты!K101</f>
        <v>172</v>
      </c>
      <c r="AM103">
        <f t="shared" si="79"/>
        <v>173</v>
      </c>
      <c r="AN103">
        <f>анкеты!L101</f>
        <v>172</v>
      </c>
      <c r="AO103">
        <f t="shared" si="80"/>
        <v>173</v>
      </c>
      <c r="AP103">
        <f>анкеты!N101</f>
        <v>159</v>
      </c>
      <c r="AQ103">
        <f>анкеты!M101</f>
        <v>161</v>
      </c>
      <c r="AR103" s="13">
        <f t="shared" si="81"/>
        <v>99</v>
      </c>
      <c r="AS103" s="13">
        <f t="shared" si="82"/>
        <v>99</v>
      </c>
      <c r="AT103" s="13">
        <f t="shared" si="83"/>
        <v>99</v>
      </c>
      <c r="AU103" s="12">
        <f t="shared" si="84"/>
        <v>99</v>
      </c>
      <c r="AV103">
        <f>анкеты!O101</f>
        <v>170</v>
      </c>
      <c r="AW103">
        <f t="shared" si="85"/>
        <v>173</v>
      </c>
      <c r="AX103">
        <f>анкеты!P101</f>
        <v>156</v>
      </c>
      <c r="AY103">
        <f t="shared" si="86"/>
        <v>173</v>
      </c>
      <c r="AZ103">
        <f>анкеты!Q101</f>
        <v>172</v>
      </c>
      <c r="BA103">
        <f t="shared" si="87"/>
        <v>173</v>
      </c>
      <c r="BB103" s="13">
        <f t="shared" si="88"/>
        <v>98</v>
      </c>
      <c r="BC103" s="13">
        <f t="shared" si="89"/>
        <v>90</v>
      </c>
      <c r="BD103" s="13">
        <f t="shared" si="90"/>
        <v>99</v>
      </c>
      <c r="BE103" s="12">
        <f t="shared" si="91"/>
        <v>96.9</v>
      </c>
      <c r="BF103">
        <f t="shared" si="92"/>
        <v>96.5</v>
      </c>
    </row>
    <row r="104" spans="1:58" x14ac:dyDescent="0.25">
      <c r="B104"/>
      <c r="Q104" s="13"/>
      <c r="R104" s="13"/>
      <c r="S104" s="13"/>
      <c r="T104" s="12"/>
      <c r="Z104" s="13"/>
      <c r="AA104" s="13"/>
      <c r="AB104" s="13"/>
      <c r="AC104" s="14"/>
      <c r="AH104" s="13"/>
      <c r="AI104" s="13"/>
      <c r="AJ104" s="2"/>
      <c r="AK104" s="14"/>
      <c r="AR104" s="13"/>
      <c r="AS104" s="13"/>
      <c r="AT104" s="13"/>
      <c r="AU104" s="12"/>
      <c r="BB104" s="13"/>
      <c r="BC104" s="13"/>
      <c r="BD104" s="13"/>
      <c r="BE104" s="12"/>
    </row>
  </sheetData>
  <sortState xmlns:xlrd2="http://schemas.microsoft.com/office/spreadsheetml/2017/richdata2" ref="A3:AQ9">
    <sortCondition ref="A3:A9"/>
  </sortState>
  <mergeCells count="48">
    <mergeCell ref="T1:T3"/>
    <mergeCell ref="V2:W2"/>
    <mergeCell ref="AA2:AA3"/>
    <mergeCell ref="G2:G3"/>
    <mergeCell ref="H2:H3"/>
    <mergeCell ref="D1:S1"/>
    <mergeCell ref="S2:S3"/>
    <mergeCell ref="I2:J2"/>
    <mergeCell ref="K2:L2"/>
    <mergeCell ref="Q2:Q3"/>
    <mergeCell ref="R2:R3"/>
    <mergeCell ref="BC2:BC3"/>
    <mergeCell ref="BD2:BD3"/>
    <mergeCell ref="AU1:AU3"/>
    <mergeCell ref="U2:U3"/>
    <mergeCell ref="X2:Y2"/>
    <mergeCell ref="Z2:Z3"/>
    <mergeCell ref="U1:AB1"/>
    <mergeCell ref="AB2:AB3"/>
    <mergeCell ref="BB2:BB3"/>
    <mergeCell ref="AV2:AW2"/>
    <mergeCell ref="AX2:AY2"/>
    <mergeCell ref="AZ2:BA2"/>
    <mergeCell ref="AL2:AM2"/>
    <mergeCell ref="AN2:AO2"/>
    <mergeCell ref="AP2:AQ2"/>
    <mergeCell ref="A1:A3"/>
    <mergeCell ref="B1:B3"/>
    <mergeCell ref="C1:C3"/>
    <mergeCell ref="D2:D3"/>
    <mergeCell ref="F2:F3"/>
    <mergeCell ref="E2:E3"/>
    <mergeCell ref="BE1:BE3"/>
    <mergeCell ref="BF2:BF3"/>
    <mergeCell ref="AC1:AC3"/>
    <mergeCell ref="AK1:AK3"/>
    <mergeCell ref="AD2:AD3"/>
    <mergeCell ref="AE2:AE3"/>
    <mergeCell ref="AF2:AG2"/>
    <mergeCell ref="AH2:AH3"/>
    <mergeCell ref="AI2:AI3"/>
    <mergeCell ref="AJ2:AJ3"/>
    <mergeCell ref="AD1:AJ1"/>
    <mergeCell ref="AL1:AT1"/>
    <mergeCell ref="AV1:BD1"/>
    <mergeCell ref="AR2:AR3"/>
    <mergeCell ref="AS2:AS3"/>
    <mergeCell ref="AT2:AT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4"/>
  <sheetViews>
    <sheetView topLeftCell="C1" workbookViewId="0">
      <pane ySplit="3" topLeftCell="A73" activePane="bottomLeft" state="frozen"/>
      <selection activeCell="D1" sqref="D1"/>
      <selection pane="bottomLeft" activeCell="H32" sqref="H32"/>
    </sheetView>
  </sheetViews>
  <sheetFormatPr defaultRowHeight="15" x14ac:dyDescent="0.25"/>
  <cols>
    <col min="1" max="1" width="5.7109375" style="4" customWidth="1"/>
    <col min="2" max="2" width="18.5703125" style="4" customWidth="1"/>
    <col min="3" max="3" width="73.7109375" style="4" customWidth="1"/>
    <col min="4" max="4" width="13.42578125" style="4" customWidth="1"/>
    <col min="5" max="6" width="11.28515625" style="4" customWidth="1"/>
    <col min="7" max="7" width="13.42578125" style="4" customWidth="1"/>
    <col min="8" max="16384" width="9.140625" style="4"/>
  </cols>
  <sheetData>
    <row r="1" spans="1:7" ht="15" customHeight="1" x14ac:dyDescent="0.25">
      <c r="A1" s="85" t="s">
        <v>0</v>
      </c>
      <c r="B1" s="85" t="s">
        <v>402</v>
      </c>
      <c r="C1" s="85" t="s">
        <v>1</v>
      </c>
      <c r="D1" s="84" t="s">
        <v>106</v>
      </c>
      <c r="E1" s="84" t="s">
        <v>43</v>
      </c>
      <c r="F1" s="86" t="s">
        <v>364</v>
      </c>
      <c r="G1" s="84" t="s">
        <v>336</v>
      </c>
    </row>
    <row r="2" spans="1:7" x14ac:dyDescent="0.25">
      <c r="A2" s="85"/>
      <c r="B2" s="85"/>
      <c r="C2" s="85"/>
      <c r="D2" s="84"/>
      <c r="E2" s="84"/>
      <c r="F2" s="87"/>
      <c r="G2" s="84"/>
    </row>
    <row r="3" spans="1:7" x14ac:dyDescent="0.25">
      <c r="A3" s="85"/>
      <c r="B3" s="85" t="s">
        <v>402</v>
      </c>
      <c r="C3" s="85"/>
      <c r="D3" s="84"/>
      <c r="E3" s="84"/>
      <c r="F3" s="88"/>
      <c r="G3" s="84"/>
    </row>
    <row r="4" spans="1:7" x14ac:dyDescent="0.25">
      <c r="A4" s="5">
        <f>'Рейтинговая таблица организаций'!A4</f>
        <v>1</v>
      </c>
      <c r="B4" s="5" t="str">
        <f>'бланки '!A6</f>
        <v>г.Магас и г.Назрань</v>
      </c>
      <c r="C4" s="5" t="str">
        <f>'бланки '!C6</f>
        <v>ГБОУ «СОШ №2 Г. НАЗРАНЬ»</v>
      </c>
      <c r="D4" s="3">
        <f>'бланки '!E6+'бланки '!F6</f>
        <v>1053</v>
      </c>
      <c r="E4" s="5">
        <f>'Рейтинговая таблица организаций'!C4</f>
        <v>522</v>
      </c>
      <c r="F4" s="6">
        <f>E4/D4</f>
        <v>0.49572649572649574</v>
      </c>
      <c r="G4" s="3">
        <f>анкеты!I2</f>
        <v>68</v>
      </c>
    </row>
    <row r="5" spans="1:7" x14ac:dyDescent="0.25">
      <c r="A5" s="5">
        <f>'Рейтинговая таблица организаций'!A5</f>
        <v>2</v>
      </c>
      <c r="B5" s="5" t="str">
        <f>'бланки '!A7</f>
        <v>г.Магас и г.Назрань</v>
      </c>
      <c r="C5" s="5" t="str">
        <f>'бланки '!C7</f>
        <v>ГБОУ «СОШ №8 Г. НАЗРАНЬ»</v>
      </c>
      <c r="D5" s="3">
        <f>'бланки '!E7+'бланки '!F7</f>
        <v>527</v>
      </c>
      <c r="E5" s="5">
        <f>'Рейтинговая таблица организаций'!C5</f>
        <v>211</v>
      </c>
      <c r="F5" s="6">
        <f t="shared" ref="F5:F28" si="0">E5/D5</f>
        <v>0.40037950664136623</v>
      </c>
      <c r="G5" s="3">
        <f>анкеты!I3</f>
        <v>74</v>
      </c>
    </row>
    <row r="6" spans="1:7" x14ac:dyDescent="0.25">
      <c r="A6" s="5">
        <f>'Рейтинговая таблица организаций'!A6</f>
        <v>3</v>
      </c>
      <c r="B6" s="5" t="str">
        <f>'бланки '!A8</f>
        <v>г.Магас и г.Назрань</v>
      </c>
      <c r="C6" s="5" t="str">
        <f>'бланки '!C8</f>
        <v>ГБОУ «СОШ-САД №10 Г. НАЗРАНЬ»</v>
      </c>
      <c r="D6" s="3">
        <f>'бланки '!E8+'бланки '!F8</f>
        <v>768</v>
      </c>
      <c r="E6" s="5">
        <f>'Рейтинговая таблица организаций'!C6</f>
        <v>308</v>
      </c>
      <c r="F6" s="6">
        <f t="shared" si="0"/>
        <v>0.40104166666666669</v>
      </c>
      <c r="G6" s="3">
        <f>анкеты!I4</f>
        <v>10</v>
      </c>
    </row>
    <row r="7" spans="1:7" x14ac:dyDescent="0.25">
      <c r="A7" s="5">
        <f>'Рейтинговая таблица организаций'!A7</f>
        <v>4</v>
      </c>
      <c r="B7" s="5" t="str">
        <f>'бланки '!A9</f>
        <v>г.Магас и г.Назрань</v>
      </c>
      <c r="C7" s="5" t="str">
        <f>'бланки '!C9</f>
        <v>ГБОУ «СОШ-ДС №11 Г. НАЗРАНЬ»</v>
      </c>
      <c r="D7" s="3">
        <f>'бланки '!E9+'бланки '!F9</f>
        <v>715</v>
      </c>
      <c r="E7" s="5">
        <f>'Рейтинговая таблица организаций'!C7</f>
        <v>286</v>
      </c>
      <c r="F7" s="6">
        <f t="shared" si="0"/>
        <v>0.4</v>
      </c>
      <c r="G7" s="3">
        <f>анкеты!I5</f>
        <v>39</v>
      </c>
    </row>
    <row r="8" spans="1:7" x14ac:dyDescent="0.25">
      <c r="A8" s="5">
        <f>'Рейтинговая таблица организаций'!A8</f>
        <v>5</v>
      </c>
      <c r="B8" s="5" t="str">
        <f>'бланки '!A10</f>
        <v>г.Магас и г.Назрань</v>
      </c>
      <c r="C8" s="5" t="str">
        <f>'бланки '!C10</f>
        <v>ГБОУ «СОШ №14 Г. НАЗРАНЬ»</v>
      </c>
      <c r="D8" s="3">
        <f>'бланки '!E10+'бланки '!F10</f>
        <v>819</v>
      </c>
      <c r="E8" s="5">
        <f>'Рейтинговая таблица организаций'!C8</f>
        <v>328</v>
      </c>
      <c r="F8" s="6">
        <f t="shared" si="0"/>
        <v>0.40048840048840051</v>
      </c>
      <c r="G8" s="3">
        <f>анкеты!I6</f>
        <v>225</v>
      </c>
    </row>
    <row r="9" spans="1:7" x14ac:dyDescent="0.25">
      <c r="A9" s="5">
        <f>'Рейтинговая таблица организаций'!A9</f>
        <v>6</v>
      </c>
      <c r="B9" s="5" t="str">
        <f>'бланки '!A11</f>
        <v>г.Магас и г.Назрань</v>
      </c>
      <c r="C9" s="5" t="str">
        <f>'бланки '!C11</f>
        <v>ГБОУ «СОШ №18 Г. НАЗРАНЬ»</v>
      </c>
      <c r="D9" s="3">
        <f>'бланки '!E11+'бланки '!F11</f>
        <v>653</v>
      </c>
      <c r="E9" s="5">
        <f>'Рейтинговая таблица организаций'!C9</f>
        <v>262</v>
      </c>
      <c r="F9" s="6">
        <f t="shared" si="0"/>
        <v>0.40122511485451762</v>
      </c>
      <c r="G9" s="3">
        <f>анкеты!I7</f>
        <v>137</v>
      </c>
    </row>
    <row r="10" spans="1:7" x14ac:dyDescent="0.25">
      <c r="A10" s="5">
        <f>'Рейтинговая таблица организаций'!A10</f>
        <v>7</v>
      </c>
      <c r="B10" s="5" t="str">
        <f>'бланки '!A12</f>
        <v>г.Магас и г.Назрань</v>
      </c>
      <c r="C10" s="5" t="str">
        <f>'бланки '!C12</f>
        <v>ГБОУ «СОШ №19 Г. НАЗРАНЬ»</v>
      </c>
      <c r="D10" s="3">
        <f>'бланки '!E12+'бланки '!F12</f>
        <v>607</v>
      </c>
      <c r="E10" s="5">
        <f>'Рейтинговая таблица организаций'!C10</f>
        <v>243</v>
      </c>
      <c r="F10" s="6">
        <f t="shared" si="0"/>
        <v>0.40032948929159801</v>
      </c>
      <c r="G10" s="3">
        <f>анкеты!I8</f>
        <v>184</v>
      </c>
    </row>
    <row r="11" spans="1:7" x14ac:dyDescent="0.25">
      <c r="A11" s="5">
        <f>'Рейтинговая таблица организаций'!A11</f>
        <v>8</v>
      </c>
      <c r="B11" s="5" t="str">
        <f>'бланки '!A13</f>
        <v>г.Магас и г.Назрань</v>
      </c>
      <c r="C11" s="5" t="str">
        <f>'бланки '!C13</f>
        <v>ГБОУ «СОШ№20 ГОРОДА НАЗРАНЬ»</v>
      </c>
      <c r="D11" s="3">
        <f>'бланки '!E13+'бланки '!F13</f>
        <v>679</v>
      </c>
      <c r="E11" s="5">
        <f>'Рейтинговая таблица организаций'!C11</f>
        <v>272</v>
      </c>
      <c r="F11" s="6">
        <f t="shared" si="0"/>
        <v>0.40058910162002948</v>
      </c>
      <c r="G11" s="3">
        <f>анкеты!I9</f>
        <v>174</v>
      </c>
    </row>
    <row r="12" spans="1:7" x14ac:dyDescent="0.25">
      <c r="A12" s="5">
        <f>'Рейтинговая таблица организаций'!A12</f>
        <v>9</v>
      </c>
      <c r="B12" s="5" t="str">
        <f>'бланки '!A14</f>
        <v>г.Магас и г.Назрань</v>
      </c>
      <c r="C12" s="5" t="str">
        <f>'бланки '!C14</f>
        <v>ГБОУ»СОШ№21 Г.НАЗРАНЬ ИМЕНИ УШИНСКОГО КОНСТАНТИНА ДМИТРИЕВИЧА»</v>
      </c>
      <c r="D12" s="3">
        <f>'бланки '!E14+'бланки '!F14</f>
        <v>187</v>
      </c>
      <c r="E12" s="5">
        <f>'Рейтинговая таблица организаций'!C12</f>
        <v>75</v>
      </c>
      <c r="F12" s="6">
        <f t="shared" si="0"/>
        <v>0.40106951871657753</v>
      </c>
      <c r="G12" s="3">
        <f>анкеты!I10</f>
        <v>64</v>
      </c>
    </row>
    <row r="13" spans="1:7" x14ac:dyDescent="0.25">
      <c r="A13" s="5">
        <f>'Рейтинговая таблица организаций'!A13</f>
        <v>10</v>
      </c>
      <c r="B13" s="5" t="str">
        <f>'бланки '!A15</f>
        <v>г.Магас и г.Назрань</v>
      </c>
      <c r="C13" s="5" t="str">
        <f>'бланки '!C15</f>
        <v>ГБОУ «СОШ-ДЕТСКИЙ САД №22 Г. НАЗРАНЬ»</v>
      </c>
      <c r="D13" s="3">
        <f>'бланки '!E15+'бланки '!F15</f>
        <v>489</v>
      </c>
      <c r="E13" s="5">
        <f>'Рейтинговая таблица организаций'!C13</f>
        <v>196</v>
      </c>
      <c r="F13" s="6">
        <f t="shared" si="0"/>
        <v>0.40081799591002043</v>
      </c>
      <c r="G13" s="3">
        <f>анкеты!I11</f>
        <v>125</v>
      </c>
    </row>
    <row r="14" spans="1:7" x14ac:dyDescent="0.25">
      <c r="A14" s="5">
        <f>'Рейтинговая таблица организаций'!A14</f>
        <v>11</v>
      </c>
      <c r="B14" s="5" t="str">
        <f>'бланки '!A16</f>
        <v>г.Магас и г.Назрань</v>
      </c>
      <c r="C14" s="5" t="str">
        <f>'бланки '!C16</f>
        <v>ГБДОУ «ДЕТСКИЙ САД №15 Г.НАЗРАНЬ «ФИАЛКА»</v>
      </c>
      <c r="D14" s="3">
        <f>'бланки '!E16+'бланки '!F16</f>
        <v>350</v>
      </c>
      <c r="E14" s="5">
        <f>'Рейтинговая таблица организаций'!C14</f>
        <v>140</v>
      </c>
      <c r="F14" s="6">
        <f t="shared" si="0"/>
        <v>0.4</v>
      </c>
      <c r="G14" s="3">
        <f>анкеты!I12</f>
        <v>7</v>
      </c>
    </row>
    <row r="15" spans="1:7" x14ac:dyDescent="0.25">
      <c r="A15" s="5">
        <f>'Рейтинговая таблица организаций'!A15</f>
        <v>12</v>
      </c>
      <c r="B15" s="5" t="str">
        <f>'бланки '!A17</f>
        <v>г.Магас и г.Назрань</v>
      </c>
      <c r="C15" s="5" t="str">
        <f>'бланки '!C17</f>
        <v>ГБДОУ №2 Г. МАГАС «ЦВЕТИК-СЕМИЦВЕТИК»</v>
      </c>
      <c r="D15" s="3">
        <f>'бланки '!E17+'бланки '!F17</f>
        <v>205</v>
      </c>
      <c r="E15" s="5">
        <f>'Рейтинговая таблица организаций'!C15</f>
        <v>82</v>
      </c>
      <c r="F15" s="6">
        <f t="shared" si="0"/>
        <v>0.4</v>
      </c>
      <c r="G15" s="3">
        <f>анкеты!I13</f>
        <v>10</v>
      </c>
    </row>
    <row r="16" spans="1:7" x14ac:dyDescent="0.25">
      <c r="A16" s="5">
        <f>'Рейтинговая таблица организаций'!A16</f>
        <v>13</v>
      </c>
      <c r="B16" s="5" t="str">
        <f>'бланки '!A18</f>
        <v>г.Магас и г.Назрань</v>
      </c>
      <c r="C16" s="5" t="str">
        <f>'бланки '!C18</f>
        <v>ГБДОУ «ДЕТСКИЙ САД №5 Г. МАГАС «АКАДЕМИЯ ДЕТСТВА»</v>
      </c>
      <c r="D16" s="3">
        <f>'бланки '!E18+'бланки '!F18</f>
        <v>310</v>
      </c>
      <c r="E16" s="5">
        <f>'Рейтинговая таблица организаций'!C16</f>
        <v>124</v>
      </c>
      <c r="F16" s="6">
        <f t="shared" si="0"/>
        <v>0.4</v>
      </c>
      <c r="G16" s="3">
        <f>анкеты!I14</f>
        <v>6</v>
      </c>
    </row>
    <row r="17" spans="1:7" x14ac:dyDescent="0.25">
      <c r="A17" s="5">
        <f>'Рейтинговая таблица организаций'!A17</f>
        <v>14</v>
      </c>
      <c r="B17" s="5" t="str">
        <f>'бланки '!A19</f>
        <v>Сунженский район и г.Карабулак</v>
      </c>
      <c r="C17" s="5" t="str">
        <f>'бланки '!C19</f>
        <v>ГБОУ «ЛИЦЕЙ №1 Г. СУНЖА»</v>
      </c>
      <c r="D17" s="3">
        <f>'бланки '!E19+'бланки '!F19</f>
        <v>628</v>
      </c>
      <c r="E17" s="5">
        <f>'Рейтинговая таблица организаций'!C17</f>
        <v>252</v>
      </c>
      <c r="F17" s="6">
        <f t="shared" si="0"/>
        <v>0.40127388535031849</v>
      </c>
      <c r="G17" s="3">
        <f>анкеты!I15</f>
        <v>52</v>
      </c>
    </row>
    <row r="18" spans="1:7" x14ac:dyDescent="0.25">
      <c r="A18" s="5">
        <f>'Рейтинговая таблица организаций'!A18</f>
        <v>15</v>
      </c>
      <c r="B18" s="5" t="str">
        <f>'бланки '!A20</f>
        <v>Сунженский район и г.Карабулак</v>
      </c>
      <c r="C18" s="5" t="str">
        <f>'бланки '!C20</f>
        <v>ГБОУ «СОШ №1 Г. СУНЖА»</v>
      </c>
      <c r="D18" s="3">
        <f>'бланки '!E20+'бланки '!F20</f>
        <v>1102</v>
      </c>
      <c r="E18" s="5">
        <f>'Рейтинговая таблица организаций'!C18</f>
        <v>536</v>
      </c>
      <c r="F18" s="6">
        <f t="shared" si="0"/>
        <v>0.48638838475499091</v>
      </c>
      <c r="G18" s="3">
        <f>анкеты!I16</f>
        <v>66</v>
      </c>
    </row>
    <row r="19" spans="1:7" x14ac:dyDescent="0.25">
      <c r="A19" s="5">
        <f>'Рейтинговая таблица организаций'!A19</f>
        <v>16</v>
      </c>
      <c r="B19" s="5" t="str">
        <f>'бланки '!A21</f>
        <v>Сунженский район и г.Карабулак</v>
      </c>
      <c r="C19" s="5" t="str">
        <f>'бланки '!C21</f>
        <v>ГБОУ «СОШ№2 Г.СУНЖА»</v>
      </c>
      <c r="D19" s="3">
        <f>'бланки '!E21+'бланки '!F21</f>
        <v>1038</v>
      </c>
      <c r="E19" s="5">
        <f>'Рейтинговая таблица организаций'!C19</f>
        <v>506</v>
      </c>
      <c r="F19" s="6">
        <f t="shared" si="0"/>
        <v>0.48747591522157996</v>
      </c>
      <c r="G19" s="3">
        <f>анкеты!I17</f>
        <v>90</v>
      </c>
    </row>
    <row r="20" spans="1:7" x14ac:dyDescent="0.25">
      <c r="A20" s="5">
        <f>'Рейтинговая таблица организаций'!A20</f>
        <v>17</v>
      </c>
      <c r="B20" s="5" t="str">
        <f>'бланки '!A22</f>
        <v>Сунженский район и г.Карабулак</v>
      </c>
      <c r="C20" s="5" t="str">
        <f>'бланки '!C22</f>
        <v>ГБОУ «СОШ№3 Г.СУНЖА»</v>
      </c>
      <c r="D20" s="3">
        <f>'бланки '!E22+'бланки '!F22</f>
        <v>598</v>
      </c>
      <c r="E20" s="5">
        <f>'Рейтинговая таблица организаций'!C20</f>
        <v>265</v>
      </c>
      <c r="F20" s="6">
        <f t="shared" si="0"/>
        <v>0.44314381270903008</v>
      </c>
      <c r="G20" s="3">
        <f>анкеты!I18</f>
        <v>52</v>
      </c>
    </row>
    <row r="21" spans="1:7" x14ac:dyDescent="0.25">
      <c r="A21" s="5">
        <f>'Рейтинговая таблица организаций'!A21</f>
        <v>18</v>
      </c>
      <c r="B21" s="5" t="str">
        <f>'бланки '!A23</f>
        <v>Сунженский район и г.Карабулак</v>
      </c>
      <c r="C21" s="5" t="str">
        <f>'бланки '!C23</f>
        <v>ГБОУ «СОШ №2 с.п. Нестеровское»</v>
      </c>
      <c r="D21" s="3">
        <f>'бланки '!E23+'бланки '!F23</f>
        <v>805</v>
      </c>
      <c r="E21" s="5">
        <f>'Рейтинговая таблица организаций'!C21</f>
        <v>322</v>
      </c>
      <c r="F21" s="6">
        <f t="shared" si="0"/>
        <v>0.4</v>
      </c>
      <c r="G21" s="3">
        <f>анкеты!I19</f>
        <v>67</v>
      </c>
    </row>
    <row r="22" spans="1:7" x14ac:dyDescent="0.25">
      <c r="A22" s="5">
        <f>'Рейтинговая таблица организаций'!A22</f>
        <v>19</v>
      </c>
      <c r="B22" s="5" t="str">
        <f>'бланки '!A24</f>
        <v>совпадает</v>
      </c>
      <c r="C22" s="5" t="str">
        <f>'бланки '!C24</f>
        <v>ГБОУ «ООШ №2  г. Сунжа»</v>
      </c>
      <c r="D22" s="3">
        <f>'бланки '!E24+'бланки '!F24</f>
        <v>510</v>
      </c>
      <c r="E22" s="5">
        <f>'Рейтинговая таблица организаций'!C22</f>
        <v>460</v>
      </c>
      <c r="F22" s="6">
        <f t="shared" si="0"/>
        <v>0.90196078431372551</v>
      </c>
      <c r="G22" s="3">
        <f>анкеты!I20</f>
        <v>105</v>
      </c>
    </row>
    <row r="23" spans="1:7" x14ac:dyDescent="0.25">
      <c r="A23" s="5">
        <f>'Рейтинговая таблица организаций'!A23</f>
        <v>20</v>
      </c>
      <c r="B23" s="5" t="str">
        <f>'бланки '!A25</f>
        <v>Сунженский район и г.Карабулак</v>
      </c>
      <c r="C23" s="5" t="str">
        <f>'бланки '!C25</f>
        <v>ГБОУ «СОШ№8 г. Сунжа»</v>
      </c>
      <c r="D23" s="3">
        <f>'бланки '!E25+'бланки '!F25</f>
        <v>526</v>
      </c>
      <c r="E23" s="5">
        <f>'Рейтинговая таблица организаций'!C23</f>
        <v>211</v>
      </c>
      <c r="F23" s="6">
        <f t="shared" si="0"/>
        <v>0.40114068441064638</v>
      </c>
      <c r="G23" s="3">
        <f>анкеты!I21</f>
        <v>137</v>
      </c>
    </row>
    <row r="24" spans="1:7" x14ac:dyDescent="0.25">
      <c r="A24" s="5">
        <f>'Рейтинговая таблица организаций'!A24</f>
        <v>21</v>
      </c>
      <c r="B24" s="5" t="str">
        <f>'бланки '!A26</f>
        <v>Сунженский район и г.Карабулак</v>
      </c>
      <c r="C24" s="5" t="str">
        <f>'бланки '!C26</f>
        <v>ГБОУ «СОШ№9 Г. СУНЖА»</v>
      </c>
      <c r="D24" s="3">
        <f>'бланки '!E26+'бланки '!F26</f>
        <v>276</v>
      </c>
      <c r="E24" s="5">
        <f>'Рейтинговая таблица организаций'!C24</f>
        <v>123</v>
      </c>
      <c r="F24" s="6">
        <f t="shared" si="0"/>
        <v>0.44565217391304346</v>
      </c>
      <c r="G24" s="3">
        <f>анкеты!I22</f>
        <v>12</v>
      </c>
    </row>
    <row r="25" spans="1:7" x14ac:dyDescent="0.25">
      <c r="A25" s="5">
        <f>'Рейтинговая таблица организаций'!A25</f>
        <v>22</v>
      </c>
      <c r="B25" s="5" t="str">
        <f>'бланки '!A27</f>
        <v>Сунженский район и г.Карабулак</v>
      </c>
      <c r="C25" s="5" t="str">
        <f>'бланки '!C27</f>
        <v>ГБОУ «ООШ С.П. ГАЛАШКИ»</v>
      </c>
      <c r="D25" s="3">
        <f>'бланки '!E27+'бланки '!F27</f>
        <v>244</v>
      </c>
      <c r="E25" s="5">
        <f>'Рейтинговая таблица организаций'!C25</f>
        <v>171</v>
      </c>
      <c r="F25" s="6">
        <f t="shared" si="0"/>
        <v>0.70081967213114749</v>
      </c>
      <c r="G25" s="3">
        <f>анкеты!I23</f>
        <v>39</v>
      </c>
    </row>
    <row r="26" spans="1:7" x14ac:dyDescent="0.25">
      <c r="A26" s="5">
        <f>'Рейтинговая таблица организаций'!A26</f>
        <v>23</v>
      </c>
      <c r="B26" s="5" t="str">
        <f>'бланки '!A28</f>
        <v>Сунженский район и г.Карабулак</v>
      </c>
      <c r="C26" s="5" t="str">
        <f>'бланки '!C28</f>
        <v>ГБОУ «СОШ №2 С.П.ГАЛАШКИ»</v>
      </c>
      <c r="D26" s="3">
        <f>'бланки '!E28+'бланки '!F28</f>
        <v>470</v>
      </c>
      <c r="E26" s="5">
        <f>'Рейтинговая таблица организаций'!C26</f>
        <v>188</v>
      </c>
      <c r="F26" s="6">
        <f t="shared" si="0"/>
        <v>0.4</v>
      </c>
      <c r="G26" s="3">
        <f>анкеты!I24</f>
        <v>140</v>
      </c>
    </row>
    <row r="27" spans="1:7" x14ac:dyDescent="0.25">
      <c r="A27" s="5">
        <f>'Рейтинговая таблица организаций'!A27</f>
        <v>24</v>
      </c>
      <c r="B27" s="5" t="str">
        <f>'бланки '!A29</f>
        <v>Сунженский район и г.Карабулак</v>
      </c>
      <c r="C27" s="5" t="str">
        <f>'бланки '!C29</f>
        <v>ГБОУ «СОШ №1 С.П. ТРОИЦКОЕ»</v>
      </c>
      <c r="D27" s="3">
        <f>'бланки '!E29+'бланки '!F29</f>
        <v>683</v>
      </c>
      <c r="E27" s="5">
        <f>'Рейтинговая таблица организаций'!C27</f>
        <v>274</v>
      </c>
      <c r="F27" s="6">
        <f t="shared" si="0"/>
        <v>0.40117130307467058</v>
      </c>
      <c r="G27" s="3">
        <f>анкеты!I25</f>
        <v>189</v>
      </c>
    </row>
    <row r="28" spans="1:7" x14ac:dyDescent="0.25">
      <c r="A28" s="5">
        <f>'Рейтинговая таблица организаций'!A28</f>
        <v>25</v>
      </c>
      <c r="B28" s="5" t="str">
        <f>'бланки '!A30</f>
        <v>Сунженский район и г.Карабулак</v>
      </c>
      <c r="C28" s="5" t="str">
        <f>'бланки '!C30</f>
        <v>ГБОУ «СОШ№5 С.П. ТРОИЦКОЕ»</v>
      </c>
      <c r="D28" s="3">
        <f>'бланки '!E30+'бланки '!F30</f>
        <v>665</v>
      </c>
      <c r="E28" s="5">
        <f>'Рейтинговая таблица организаций'!C28</f>
        <v>266</v>
      </c>
      <c r="F28" s="6">
        <f t="shared" si="0"/>
        <v>0.4</v>
      </c>
      <c r="G28" s="3">
        <f>анкеты!I26</f>
        <v>130</v>
      </c>
    </row>
    <row r="29" spans="1:7" x14ac:dyDescent="0.25">
      <c r="A29" s="5">
        <f>'Рейтинговая таблица организаций'!A29</f>
        <v>26</v>
      </c>
      <c r="B29" s="5" t="str">
        <f>'бланки '!A31</f>
        <v>Сунженский район и г.Карабулак</v>
      </c>
      <c r="C29" s="5" t="str">
        <f>'бланки '!C31</f>
        <v>ГБОУ «НОШ С.П. БЕРД-ЮРТ»</v>
      </c>
      <c r="D29" s="3">
        <f>'бланки '!E31+'бланки '!F31</f>
        <v>69</v>
      </c>
      <c r="E29" s="5">
        <f>'Рейтинговая таблица организаций'!C29</f>
        <v>28</v>
      </c>
      <c r="F29" s="6">
        <f t="shared" ref="F29:F92" si="1">E29/D29</f>
        <v>0.40579710144927539</v>
      </c>
      <c r="G29" s="3">
        <f>анкеты!I27</f>
        <v>10</v>
      </c>
    </row>
    <row r="30" spans="1:7" x14ac:dyDescent="0.25">
      <c r="A30" s="5">
        <f>'Рейтинговая таблица организаций'!A30</f>
        <v>27</v>
      </c>
      <c r="B30" s="5" t="str">
        <f>'бланки '!A32</f>
        <v>Сунженский район и г.Карабулак</v>
      </c>
      <c r="C30" s="5" t="str">
        <f>'бланки '!C32</f>
        <v>ГБОУ «СОШ №1 г. Карабулак»</v>
      </c>
      <c r="D30" s="3">
        <f>'бланки '!E32+'бланки '!F32</f>
        <v>1238</v>
      </c>
      <c r="E30" s="5">
        <f>'Рейтинговая таблица организаций'!C30</f>
        <v>496</v>
      </c>
      <c r="F30" s="6">
        <f t="shared" si="1"/>
        <v>0.40064620355411956</v>
      </c>
      <c r="G30" s="3">
        <f>анкеты!I28</f>
        <v>142</v>
      </c>
    </row>
    <row r="31" spans="1:7" x14ac:dyDescent="0.25">
      <c r="A31" s="5">
        <f>'Рейтинговая таблица организаций'!A31</f>
        <v>28</v>
      </c>
      <c r="B31" s="5" t="str">
        <f>'бланки '!A33</f>
        <v>Сунженский район и г.Карабулак</v>
      </c>
      <c r="C31" s="5" t="str">
        <f>'бланки '!C33</f>
        <v>ГБОУ «СОШ №2 г. Карабулак»</v>
      </c>
      <c r="D31" s="3">
        <f>'бланки '!E33+'бланки '!F33</f>
        <v>891</v>
      </c>
      <c r="E31" s="5">
        <f>'Рейтинговая таблица организаций'!C31</f>
        <v>357</v>
      </c>
      <c r="F31" s="6">
        <f t="shared" si="1"/>
        <v>0.40067340067340068</v>
      </c>
      <c r="G31" s="3">
        <f>анкеты!I29</f>
        <v>274</v>
      </c>
    </row>
    <row r="32" spans="1:7" x14ac:dyDescent="0.25">
      <c r="A32" s="5">
        <f>'Рейтинговая таблица организаций'!A32</f>
        <v>29</v>
      </c>
      <c r="B32" s="5" t="str">
        <f>'бланки '!A34</f>
        <v>Сунженский район и г.Карабулак</v>
      </c>
      <c r="C32" s="5" t="str">
        <f>'бланки '!C34</f>
        <v>ГБОУ «СОШ №4 г. Карабулак» ИМЕНИ АХМЕТА ХАМИЕВИЧА БОКОВА»</v>
      </c>
      <c r="D32" s="3">
        <f>'бланки '!E34+'бланки '!F34</f>
        <v>1014</v>
      </c>
      <c r="E32" s="5">
        <f>'Рейтинговая таблица организаций'!C32</f>
        <v>406</v>
      </c>
      <c r="F32" s="6">
        <f t="shared" si="1"/>
        <v>0.40039447731755423</v>
      </c>
      <c r="G32" s="3">
        <f>анкеты!I30</f>
        <v>267</v>
      </c>
    </row>
    <row r="33" spans="1:7" x14ac:dyDescent="0.25">
      <c r="A33" s="5">
        <f>'Рейтинговая таблица организаций'!A33</f>
        <v>30</v>
      </c>
      <c r="B33" s="5" t="str">
        <f>'бланки '!A35</f>
        <v>Сунженский район и г.Карабулак</v>
      </c>
      <c r="C33" s="5" t="str">
        <f>'бланки '!C35</f>
        <v>ГБОУ «СОШ №6 г. Карабулак»</v>
      </c>
      <c r="D33" s="3">
        <f>'бланки '!E35+'бланки '!F35</f>
        <v>367</v>
      </c>
      <c r="E33" s="5">
        <f>'Рейтинговая таблица организаций'!C33</f>
        <v>147</v>
      </c>
      <c r="F33" s="6">
        <f t="shared" si="1"/>
        <v>0.40054495912806537</v>
      </c>
      <c r="G33" s="3">
        <f>анкеты!I31</f>
        <v>31</v>
      </c>
    </row>
    <row r="34" spans="1:7" x14ac:dyDescent="0.25">
      <c r="A34" s="5">
        <f>'Рейтинговая таблица организаций'!A34</f>
        <v>31</v>
      </c>
      <c r="B34" s="5" t="str">
        <f>'бланки '!A36</f>
        <v>Сунженский район и г.Карабулак</v>
      </c>
      <c r="C34" s="5" t="str">
        <f>'бланки '!C36</f>
        <v>ГБОУ «СОШ№7 г. Карабулак»</v>
      </c>
      <c r="D34" s="3">
        <f>'бланки '!E36+'бланки '!F36</f>
        <v>400</v>
      </c>
      <c r="E34" s="5">
        <f>'Рейтинговая таблица организаций'!C34</f>
        <v>160</v>
      </c>
      <c r="F34" s="6">
        <f t="shared" si="1"/>
        <v>0.4</v>
      </c>
      <c r="G34" s="3">
        <f>анкеты!I32</f>
        <v>67</v>
      </c>
    </row>
    <row r="35" spans="1:7" x14ac:dyDescent="0.25">
      <c r="A35" s="5">
        <f>'Рейтинговая таблица организаций'!A35</f>
        <v>32</v>
      </c>
      <c r="B35" s="5" t="str">
        <f>'бланки '!A37</f>
        <v>Сунженский район и г.Карабулак</v>
      </c>
      <c r="C35" s="5" t="str">
        <f>'бланки '!C37</f>
        <v>ГБДОУ «ДЕТСКИЙ САД Г.СУНЖА «СКАЗОЧНЫЙ»</v>
      </c>
      <c r="D35" s="3">
        <f>'бланки '!E37+'бланки '!F37</f>
        <v>100</v>
      </c>
      <c r="E35" s="5">
        <f>'Рейтинговая таблица организаций'!C35</f>
        <v>46</v>
      </c>
      <c r="F35" s="6">
        <f t="shared" si="1"/>
        <v>0.46</v>
      </c>
      <c r="G35" s="3">
        <f>анкеты!I33</f>
        <v>3</v>
      </c>
    </row>
    <row r="36" spans="1:7" x14ac:dyDescent="0.25">
      <c r="A36" s="5">
        <f>'Рейтинговая таблица организаций'!A36</f>
        <v>33</v>
      </c>
      <c r="B36" s="5" t="str">
        <f>'бланки '!A38</f>
        <v>Сунженский район и г.Карабулак</v>
      </c>
      <c r="C36" s="5" t="str">
        <f>'бланки '!C38</f>
        <v>ГБДОУ «ДЕТСКИЙ САД - ЯСЛИ С. П. АЛХАСТЫ «СОЛНЫШКО»</v>
      </c>
      <c r="D36" s="3">
        <f>'бланки '!E38+'бланки '!F38</f>
        <v>95</v>
      </c>
      <c r="E36" s="5">
        <f>'Рейтинговая таблица организаций'!C36</f>
        <v>38</v>
      </c>
      <c r="F36" s="6">
        <f t="shared" si="1"/>
        <v>0.4</v>
      </c>
      <c r="G36" s="3">
        <f>анкеты!I34</f>
        <v>1</v>
      </c>
    </row>
    <row r="37" spans="1:7" x14ac:dyDescent="0.25">
      <c r="A37" s="5">
        <f>'Рейтинговая таблица организаций'!A37</f>
        <v>34</v>
      </c>
      <c r="B37" s="5" t="str">
        <f>'бланки '!A39</f>
        <v>Сунженский район и г.Карабулак</v>
      </c>
      <c r="C37" s="5" t="str">
        <f>'бланки '!C39</f>
        <v>ГБДОУ «ДЕТСКИЙ САД-ЯСЛИ №2 С.П.ТРОИЦКОЕ «АЬРЗИ-К1ОРИГ»</v>
      </c>
      <c r="D37" s="3">
        <f>'бланки '!E39+'бланки '!F39</f>
        <v>200</v>
      </c>
      <c r="E37" s="5">
        <f>'Рейтинговая таблица организаций'!C37</f>
        <v>80</v>
      </c>
      <c r="F37" s="6">
        <f t="shared" si="1"/>
        <v>0.4</v>
      </c>
      <c r="G37" s="3">
        <f>анкеты!I35</f>
        <v>3</v>
      </c>
    </row>
    <row r="38" spans="1:7" x14ac:dyDescent="0.25">
      <c r="A38" s="5">
        <f>'Рейтинговая таблица организаций'!A38</f>
        <v>35</v>
      </c>
      <c r="B38" s="5" t="str">
        <f>'бланки '!A40</f>
        <v>Сунженский район и г.Карабулак</v>
      </c>
      <c r="C38" s="5" t="str">
        <f>'бланки '!C40</f>
        <v>ГБДОУ «ДЕТСКИЙ САД №1 С.П.ТРОИЦКОЕ «ДЮЙМОВОЧКА»</v>
      </c>
      <c r="D38" s="3">
        <f>'бланки '!E40+'бланки '!F40</f>
        <v>230</v>
      </c>
      <c r="E38" s="5">
        <f>'Рейтинговая таблица организаций'!C38</f>
        <v>92</v>
      </c>
      <c r="F38" s="6">
        <f t="shared" si="1"/>
        <v>0.4</v>
      </c>
      <c r="G38" s="3">
        <f>анкеты!I36</f>
        <v>2</v>
      </c>
    </row>
    <row r="39" spans="1:7" x14ac:dyDescent="0.25">
      <c r="A39" s="5">
        <f>'Рейтинговая таблица организаций'!A39</f>
        <v>36</v>
      </c>
      <c r="B39" s="5" t="str">
        <f>'бланки '!A41</f>
        <v>Сунженский район и г.Карабулак</v>
      </c>
      <c r="C39" s="5" t="str">
        <f>'бланки '!C41</f>
        <v>ГБДОУ ДЕТСКИЙ САД-ЯСЛИ С.П.НЕСТЕРОВСКОЕ «РАДУГА»</v>
      </c>
      <c r="D39" s="3">
        <f>'бланки '!E41+'бланки '!F41</f>
        <v>210</v>
      </c>
      <c r="E39" s="5">
        <f>'Рейтинговая таблица организаций'!C39</f>
        <v>84</v>
      </c>
      <c r="F39" s="6">
        <f t="shared" si="1"/>
        <v>0.4</v>
      </c>
      <c r="G39" s="3">
        <f>анкеты!I37</f>
        <v>5</v>
      </c>
    </row>
    <row r="40" spans="1:7" x14ac:dyDescent="0.25">
      <c r="A40" s="5">
        <f>'Рейтинговая таблица организаций'!A40</f>
        <v>37</v>
      </c>
      <c r="B40" s="5" t="str">
        <f>'бланки '!A42</f>
        <v>Сунженский район и г.Карабулак</v>
      </c>
      <c r="C40" s="5" t="str">
        <f>'бланки '!C42</f>
        <v>ГБДОУ «ДЕТСКИЙ САД №4 с.п. Троицкое «Изумрудный город»</v>
      </c>
      <c r="D40" s="3">
        <f>'бланки '!E42+'бланки '!F42</f>
        <v>250</v>
      </c>
      <c r="E40" s="5">
        <f>'Рейтинговая таблица организаций'!C40</f>
        <v>100</v>
      </c>
      <c r="F40" s="6">
        <f t="shared" si="1"/>
        <v>0.4</v>
      </c>
      <c r="G40" s="3">
        <f>анкеты!I38</f>
        <v>4</v>
      </c>
    </row>
    <row r="41" spans="1:7" x14ac:dyDescent="0.25">
      <c r="A41" s="5">
        <f>'Рейтинговая таблица организаций'!A41</f>
        <v>38</v>
      </c>
      <c r="B41" s="5" t="str">
        <f>'бланки '!A43</f>
        <v>Сунженский район и г.Карабулак</v>
      </c>
      <c r="C41" s="5" t="str">
        <f>'бланки '!C43</f>
        <v>ГБДОУ « Детский сад №6 г. Карабулак «Страна детства»</v>
      </c>
      <c r="D41" s="3">
        <f>'бланки '!E43+'бланки '!F43</f>
        <v>220</v>
      </c>
      <c r="E41" s="5">
        <f>'Рейтинговая таблица организаций'!C41</f>
        <v>88</v>
      </c>
      <c r="F41" s="6">
        <f t="shared" si="1"/>
        <v>0.4</v>
      </c>
      <c r="G41" s="3">
        <f>анкеты!I39</f>
        <v>2</v>
      </c>
    </row>
    <row r="42" spans="1:7" x14ac:dyDescent="0.25">
      <c r="A42" s="5">
        <f>'Рейтинговая таблица организаций'!A42</f>
        <v>39</v>
      </c>
      <c r="B42" s="5" t="str">
        <f>'бланки '!A44</f>
        <v>г.Малгобек и Малгобекский район</v>
      </c>
      <c r="C42" s="5" t="str">
        <f>'бланки '!C44</f>
        <v>ГБОУ «ГИМНАЗИЯ №1 Г. МАЛГОБЕК»</v>
      </c>
      <c r="D42" s="3">
        <f>'бланки '!E44+'бланки '!F44</f>
        <v>750</v>
      </c>
      <c r="E42" s="5">
        <f>'Рейтинговая таблица организаций'!C42</f>
        <v>300</v>
      </c>
      <c r="F42" s="6">
        <f t="shared" si="1"/>
        <v>0.4</v>
      </c>
      <c r="G42" s="3">
        <f>анкеты!I40</f>
        <v>176</v>
      </c>
    </row>
    <row r="43" spans="1:7" x14ac:dyDescent="0.25">
      <c r="A43" s="5">
        <f>'Рейтинговая таблица организаций'!A43</f>
        <v>40</v>
      </c>
      <c r="B43" s="5" t="str">
        <f>'бланки '!A45</f>
        <v>г.Малгобек и Малгобекский район</v>
      </c>
      <c r="C43" s="5" t="str">
        <f>'бланки '!C45</f>
        <v>ГБОУ «СОШ №1 Г. МАЛГОБЕК»</v>
      </c>
      <c r="D43" s="3">
        <f>'бланки '!E45+'бланки '!F45</f>
        <v>288</v>
      </c>
      <c r="E43" s="5">
        <f>'Рейтинговая таблица организаций'!C43</f>
        <v>116</v>
      </c>
      <c r="F43" s="6">
        <f t="shared" si="1"/>
        <v>0.40277777777777779</v>
      </c>
      <c r="G43" s="3">
        <f>анкеты!I41</f>
        <v>59</v>
      </c>
    </row>
    <row r="44" spans="1:7" x14ac:dyDescent="0.25">
      <c r="A44" s="5">
        <f>'Рейтинговая таблица организаций'!A44</f>
        <v>41</v>
      </c>
      <c r="B44" s="5" t="str">
        <f>'бланки '!A46</f>
        <v>г.Малгобек и Малгобекский район</v>
      </c>
      <c r="C44" s="5" t="str">
        <f>'бланки '!C46</f>
        <v>ГБОУ «СОШ №6 Г.МАЛГОБЕК»</v>
      </c>
      <c r="D44" s="3">
        <f>'бланки '!E46+'бланки '!F46</f>
        <v>125</v>
      </c>
      <c r="E44" s="5">
        <f>'Рейтинговая таблица организаций'!C44</f>
        <v>50</v>
      </c>
      <c r="F44" s="6">
        <f t="shared" si="1"/>
        <v>0.4</v>
      </c>
      <c r="G44" s="3">
        <f>анкеты!I42</f>
        <v>3</v>
      </c>
    </row>
    <row r="45" spans="1:7" x14ac:dyDescent="0.25">
      <c r="A45" s="5">
        <f>'Рейтинговая таблица организаций'!A45</f>
        <v>42</v>
      </c>
      <c r="B45" s="5" t="str">
        <f>'бланки '!A47</f>
        <v>г.Малгобек и Малгобекский район</v>
      </c>
      <c r="C45" s="5" t="str">
        <f>'бланки '!C47</f>
        <v>ГБОУ «СОШ №9 Г.МАЛГОБЕК»</v>
      </c>
      <c r="D45" s="3">
        <f>'бланки '!E47+'бланки '!F47</f>
        <v>36</v>
      </c>
      <c r="E45" s="5">
        <f>'Рейтинговая таблица организаций'!C45</f>
        <v>11</v>
      </c>
      <c r="F45" s="6">
        <f t="shared" si="1"/>
        <v>0.30555555555555558</v>
      </c>
      <c r="G45" s="3">
        <f>анкеты!I43</f>
        <v>6</v>
      </c>
    </row>
    <row r="46" spans="1:7" x14ac:dyDescent="0.25">
      <c r="A46" s="5">
        <f>'Рейтинговая таблица организаций'!A46</f>
        <v>43</v>
      </c>
      <c r="B46" s="5" t="str">
        <f>'бланки '!A48</f>
        <v>г.Малгобек и Малгобекский район</v>
      </c>
      <c r="C46" s="5" t="str">
        <f>'бланки '!C48</f>
        <v>ГБОУ «СОШ №13 Г. МАЛГОБЕК»</v>
      </c>
      <c r="D46" s="3">
        <f>'бланки '!E48+'бланки '!F48</f>
        <v>96</v>
      </c>
      <c r="E46" s="5">
        <f>'Рейтинговая таблица организаций'!C46</f>
        <v>39</v>
      </c>
      <c r="F46" s="6">
        <f t="shared" si="1"/>
        <v>0.40625</v>
      </c>
      <c r="G46" s="3">
        <f>анкеты!I44</f>
        <v>28</v>
      </c>
    </row>
    <row r="47" spans="1:7" x14ac:dyDescent="0.25">
      <c r="A47" s="5">
        <f>'Рейтинговая таблица организаций'!A47</f>
        <v>44</v>
      </c>
      <c r="B47" s="5" t="str">
        <f>'бланки '!A49</f>
        <v>г.Малгобек и Малгобекский район</v>
      </c>
      <c r="C47" s="5" t="str">
        <f>'бланки '!C49</f>
        <v>ГБОУ «СОШ №16 Г. МАЛГОБЕК»</v>
      </c>
      <c r="D47" s="3">
        <f>'бланки '!E49+'бланки '!F49</f>
        <v>1097</v>
      </c>
      <c r="E47" s="5">
        <f>'Рейтинговая таблица организаций'!C47</f>
        <v>439</v>
      </c>
      <c r="F47" s="6">
        <f t="shared" si="1"/>
        <v>0.4001823154056518</v>
      </c>
      <c r="G47" s="3">
        <f>анкеты!I45</f>
        <v>198</v>
      </c>
    </row>
    <row r="48" spans="1:7" x14ac:dyDescent="0.25">
      <c r="A48" s="5">
        <f>'Рейтинговая таблица организаций'!A48</f>
        <v>45</v>
      </c>
      <c r="B48" s="5" t="str">
        <f>'бланки '!A50</f>
        <v>г.Малгобек и Малгобекский район</v>
      </c>
      <c r="C48" s="5" t="str">
        <f>'бланки '!C50</f>
        <v>ГБОУ «СОШ №20 Г. МАЛГОБЕК»</v>
      </c>
      <c r="D48" s="3">
        <f>'бланки '!E50+'бланки '!F50</f>
        <v>1213</v>
      </c>
      <c r="E48" s="5">
        <f>'Рейтинговая таблица организаций'!C48</f>
        <v>486</v>
      </c>
      <c r="F48" s="6">
        <f t="shared" si="1"/>
        <v>0.40065952184666115</v>
      </c>
      <c r="G48" s="3">
        <f>анкеты!I46</f>
        <v>78</v>
      </c>
    </row>
    <row r="49" spans="1:7" x14ac:dyDescent="0.25">
      <c r="A49" s="5">
        <f>'Рейтинговая таблица организаций'!A49</f>
        <v>46</v>
      </c>
      <c r="B49" s="5" t="str">
        <f>'бланки '!A51</f>
        <v>г.Малгобек и Малгобекский район</v>
      </c>
      <c r="C49" s="5" t="str">
        <f>'бланки '!C51</f>
        <v>ГБОУ «СОШ№1 С.П. Верхние Ачалуки»</v>
      </c>
      <c r="D49" s="3">
        <f>'бланки '!E51+'бланки '!F51</f>
        <v>418</v>
      </c>
      <c r="E49" s="5">
        <f>'Рейтинговая таблица организаций'!C49</f>
        <v>168</v>
      </c>
      <c r="F49" s="6">
        <f t="shared" si="1"/>
        <v>0.40191387559808611</v>
      </c>
      <c r="G49" s="3">
        <f>анкеты!I47</f>
        <v>118</v>
      </c>
    </row>
    <row r="50" spans="1:7" x14ac:dyDescent="0.25">
      <c r="A50" s="5">
        <f>'Рейтинговая таблица организаций'!A50</f>
        <v>47</v>
      </c>
      <c r="B50" s="5" t="str">
        <f>'бланки '!A52</f>
        <v>г.Малгобек и Малгобекский район</v>
      </c>
      <c r="C50" s="5" t="str">
        <f>'бланки '!C52</f>
        <v>ГБОУ «ШКОЛА-ИНТЕРНАТ №4 МАЛГОБЕКСКОГО РАЙОНА»</v>
      </c>
      <c r="D50" s="3">
        <f>'бланки '!E52+'бланки '!F52</f>
        <v>308</v>
      </c>
      <c r="E50" s="5">
        <f>'Рейтинговая таблица организаций'!C50</f>
        <v>124</v>
      </c>
      <c r="F50" s="6">
        <f t="shared" si="1"/>
        <v>0.40259740259740262</v>
      </c>
      <c r="G50" s="3">
        <f>анкеты!I48</f>
        <v>16</v>
      </c>
    </row>
    <row r="51" spans="1:7" x14ac:dyDescent="0.25">
      <c r="A51" s="5">
        <f>'Рейтинговая таблица организаций'!A51</f>
        <v>48</v>
      </c>
      <c r="B51" s="5" t="str">
        <f>'бланки '!A53</f>
        <v>г.Малгобек и Малгобекский район</v>
      </c>
      <c r="C51" s="5" t="str">
        <f>'бланки '!C53</f>
        <v>ГБОУ «ООШ №8 С.П.САГОПШИ»</v>
      </c>
      <c r="D51" s="3">
        <f>'бланки '!E53+'бланки '!F53</f>
        <v>786</v>
      </c>
      <c r="E51" s="5">
        <f>'Рейтинговая таблица организаций'!C51</f>
        <v>315</v>
      </c>
      <c r="F51" s="6">
        <f t="shared" si="1"/>
        <v>0.40076335877862596</v>
      </c>
      <c r="G51" s="3">
        <f>анкеты!I49</f>
        <v>217</v>
      </c>
    </row>
    <row r="52" spans="1:7" x14ac:dyDescent="0.25">
      <c r="A52" s="5">
        <f>'Рейтинговая таблица организаций'!A52</f>
        <v>49</v>
      </c>
      <c r="B52" s="5" t="str">
        <f>'бланки '!A54</f>
        <v>г.Малгобек и Малгобекский район</v>
      </c>
      <c r="C52" s="5" t="str">
        <f>'бланки '!C54</f>
        <v>ГБОУ «СОШ №22 С.П. ВЕРХНИЕ АЧАЛУКИ»</v>
      </c>
      <c r="D52" s="3">
        <f>'бланки '!E54+'бланки '!F54</f>
        <v>519</v>
      </c>
      <c r="E52" s="5">
        <f>'Рейтинговая таблица организаций'!C52</f>
        <v>208</v>
      </c>
      <c r="F52" s="6">
        <f t="shared" si="1"/>
        <v>0.40077071290944122</v>
      </c>
      <c r="G52" s="3">
        <f>анкеты!I50</f>
        <v>5</v>
      </c>
    </row>
    <row r="53" spans="1:7" x14ac:dyDescent="0.25">
      <c r="A53" s="5">
        <f>'Рейтинговая таблица организаций'!A53</f>
        <v>50</v>
      </c>
      <c r="B53" s="5" t="str">
        <f>'бланки '!A55</f>
        <v>г.Малгобек и Малгобекский район</v>
      </c>
      <c r="C53" s="5" t="str">
        <f>'бланки '!C55</f>
        <v>ГБОУ «ООШ №24 С.П. НОВЫЙ РЕДАНТ»</v>
      </c>
      <c r="D53" s="3">
        <f>'бланки '!E55+'бланки '!F55</f>
        <v>410</v>
      </c>
      <c r="E53" s="5">
        <f>'Рейтинговая таблица организаций'!C53</f>
        <v>164</v>
      </c>
      <c r="F53" s="6">
        <f t="shared" si="1"/>
        <v>0.4</v>
      </c>
      <c r="G53" s="3">
        <f>анкеты!I51</f>
        <v>128</v>
      </c>
    </row>
    <row r="54" spans="1:7" x14ac:dyDescent="0.25">
      <c r="A54" s="5">
        <f>'Рейтинговая таблица организаций'!A54</f>
        <v>51</v>
      </c>
      <c r="B54" s="5" t="str">
        <f>'бланки '!A56</f>
        <v>г.Малгобек и Малгобекский район</v>
      </c>
      <c r="C54" s="5" t="str">
        <f>'бланки '!C56</f>
        <v>ГБОУ «ООШ №29 С.П. СРЕДНИЕ АЧАЛУКИ»</v>
      </c>
      <c r="D54" s="3">
        <f>'бланки '!E56+'бланки '!F56</f>
        <v>284</v>
      </c>
      <c r="E54" s="5">
        <f>'Рейтинговая таблица организаций'!C54</f>
        <v>114</v>
      </c>
      <c r="F54" s="6">
        <f t="shared" si="1"/>
        <v>0.40140845070422537</v>
      </c>
      <c r="G54" s="3">
        <f>анкеты!I52</f>
        <v>48</v>
      </c>
    </row>
    <row r="55" spans="1:7" x14ac:dyDescent="0.25">
      <c r="A55" s="5">
        <f>'Рейтинговая таблица организаций'!A55</f>
        <v>52</v>
      </c>
      <c r="B55" s="5" t="str">
        <f>'бланки '!A57</f>
        <v>г.Малгобек и Малгобекский район</v>
      </c>
      <c r="C55" s="5" t="str">
        <f>'бланки '!C57</f>
        <v>ГБОУ «СОШ №30 С.П. САГОПШИ»</v>
      </c>
      <c r="D55" s="3">
        <f>'бланки '!E57+'бланки '!F57</f>
        <v>898</v>
      </c>
      <c r="E55" s="5">
        <f>'Рейтинговая таблица организаций'!C55</f>
        <v>360</v>
      </c>
      <c r="F55" s="6">
        <f t="shared" si="1"/>
        <v>0.40089086859688194</v>
      </c>
      <c r="G55" s="3">
        <f>анкеты!I53</f>
        <v>81</v>
      </c>
    </row>
    <row r="56" spans="1:7" x14ac:dyDescent="0.25">
      <c r="A56" s="5">
        <f>'Рейтинговая таблица организаций'!A56</f>
        <v>53</v>
      </c>
      <c r="B56" s="5" t="str">
        <f>'бланки '!A58</f>
        <v>г.Малгобек и Малгобекский район</v>
      </c>
      <c r="C56" s="5" t="str">
        <f>'бланки '!C58</f>
        <v>ГБДОУ «ДЕТСКИЙ САД №11 Г. МАЛГОБЕК «ОРЛЕНОК»</v>
      </c>
      <c r="D56" s="3">
        <f>'бланки '!E58+'бланки '!F58</f>
        <v>210</v>
      </c>
      <c r="E56" s="5">
        <f>'Рейтинговая таблица организаций'!C56</f>
        <v>131</v>
      </c>
      <c r="F56" s="6">
        <f t="shared" si="1"/>
        <v>0.62380952380952381</v>
      </c>
      <c r="G56" s="3">
        <f>анкеты!I54</f>
        <v>9</v>
      </c>
    </row>
    <row r="57" spans="1:7" x14ac:dyDescent="0.25">
      <c r="A57" s="5">
        <f>'Рейтинговая таблица организаций'!A57</f>
        <v>54</v>
      </c>
      <c r="B57" s="5" t="str">
        <f>'бланки '!A59</f>
        <v>г.Малгобек и Малгобекский район</v>
      </c>
      <c r="C57" s="5" t="str">
        <f>'бланки '!C59</f>
        <v>ГБДОУ «ДЕТСКИЙ САД-ЯСЛИ №1 Г.МАЛГОБЕКА»</v>
      </c>
      <c r="D57" s="3">
        <f>'бланки '!E59+'бланки '!F59</f>
        <v>125</v>
      </c>
      <c r="E57" s="5">
        <f>'Рейтинговая таблица организаций'!C57</f>
        <v>50</v>
      </c>
      <c r="F57" s="6">
        <f t="shared" si="1"/>
        <v>0.4</v>
      </c>
      <c r="G57" s="3">
        <f>анкеты!I55</f>
        <v>1</v>
      </c>
    </row>
    <row r="58" spans="1:7" x14ac:dyDescent="0.25">
      <c r="A58" s="5">
        <f>'Рейтинговая таблица организаций'!A58</f>
        <v>55</v>
      </c>
      <c r="B58" s="5" t="str">
        <f>'бланки '!A60</f>
        <v>г.Малгобек и Малгобекский район</v>
      </c>
      <c r="C58" s="5" t="str">
        <f>'бланки '!C60</f>
        <v>ГБДОУ «Детский сад №7 с.п.Сагопши» Теремок»</v>
      </c>
      <c r="D58" s="3">
        <f>'бланки '!E60+'бланки '!F60</f>
        <v>83</v>
      </c>
      <c r="E58" s="5">
        <f>'Рейтинговая таблица организаций'!C58</f>
        <v>34</v>
      </c>
      <c r="F58" s="6">
        <f t="shared" si="1"/>
        <v>0.40963855421686746</v>
      </c>
      <c r="G58" s="3">
        <f>анкеты!I56</f>
        <v>3</v>
      </c>
    </row>
    <row r="59" spans="1:7" x14ac:dyDescent="0.25">
      <c r="A59" s="5">
        <f>'Рейтинговая таблица организаций'!A59</f>
        <v>56</v>
      </c>
      <c r="B59" s="5" t="str">
        <f>'бланки '!A61</f>
        <v>г.Малгобек и Малгобекский район</v>
      </c>
      <c r="C59" s="5" t="str">
        <f>'бланки '!C61</f>
        <v>ГБДОУ «Детский сад №10 с.п.Инарки «Мир Чудес»</v>
      </c>
      <c r="D59" s="3">
        <f>'бланки '!E61+'бланки '!F61</f>
        <v>259</v>
      </c>
      <c r="E59" s="5">
        <f>'Рейтинговая таблица организаций'!C59</f>
        <v>104</v>
      </c>
      <c r="F59" s="6">
        <f t="shared" si="1"/>
        <v>0.40154440154440152</v>
      </c>
      <c r="G59" s="3">
        <f>анкеты!I57</f>
        <v>3</v>
      </c>
    </row>
    <row r="60" spans="1:7" x14ac:dyDescent="0.25">
      <c r="A60" s="5">
        <f>'Рейтинговая таблица организаций'!A60</f>
        <v>57</v>
      </c>
      <c r="B60" s="5" t="str">
        <f>'бланки '!A62</f>
        <v>г.Малгобек и Малгобекский район</v>
      </c>
      <c r="C60" s="5" t="str">
        <f>'бланки '!C62</f>
        <v>ГБДОУ «ДЕТСКИЙ САД №11 С. П. ПСЕДАХ «РОДНИЧОК»</v>
      </c>
      <c r="D60" s="3">
        <f>'бланки '!E62+'бланки '!F62</f>
        <v>247</v>
      </c>
      <c r="E60" s="5">
        <f>'Рейтинговая таблица организаций'!C60</f>
        <v>99</v>
      </c>
      <c r="F60" s="6">
        <f t="shared" si="1"/>
        <v>0.40080971659919029</v>
      </c>
      <c r="G60" s="3">
        <f>анкеты!I58</f>
        <v>1</v>
      </c>
    </row>
    <row r="61" spans="1:7" x14ac:dyDescent="0.25">
      <c r="A61" s="5">
        <f>'Рейтинговая таблица организаций'!A61</f>
        <v>58</v>
      </c>
      <c r="B61" s="5" t="str">
        <f>'бланки '!A63</f>
        <v>Назрановский район</v>
      </c>
      <c r="C61" s="5" t="str">
        <f>'бланки '!C63</f>
        <v>ГБОУ «ОСНОВНАЯ ОБЩЕОБРАЗОВАТЕЛЬНАЯ ШКОЛА С.П. СУРХАХИ»</v>
      </c>
      <c r="D61" s="3">
        <f>'бланки '!E63+'бланки '!F63</f>
        <v>561</v>
      </c>
      <c r="E61" s="5">
        <f>'Рейтинговая таблица организаций'!C61</f>
        <v>225</v>
      </c>
      <c r="F61" s="6">
        <f t="shared" si="1"/>
        <v>0.40106951871657753</v>
      </c>
      <c r="G61" s="3">
        <f>анкеты!I59</f>
        <v>124</v>
      </c>
    </row>
    <row r="62" spans="1:7" x14ac:dyDescent="0.25">
      <c r="A62" s="5">
        <f>'Рейтинговая таблица организаций'!A62</f>
        <v>59</v>
      </c>
      <c r="B62" s="5" t="str">
        <f>'бланки '!A64</f>
        <v>Назрановский район</v>
      </c>
      <c r="C62" s="5" t="str">
        <f>'бланки '!C64</f>
        <v>ГБОУ «ООШ С.П. ПЛИЕВО»</v>
      </c>
      <c r="D62" s="3">
        <f>'бланки '!E64+'бланки '!F64</f>
        <v>652</v>
      </c>
      <c r="E62" s="5">
        <f>'Рейтинговая таблица организаций'!C62</f>
        <v>261</v>
      </c>
      <c r="F62" s="6">
        <f t="shared" si="1"/>
        <v>0.40030674846625769</v>
      </c>
      <c r="G62" s="3">
        <f>анкеты!I60</f>
        <v>117</v>
      </c>
    </row>
    <row r="63" spans="1:7" x14ac:dyDescent="0.25">
      <c r="A63" s="5">
        <f>'Рейтинговая таблица организаций'!A63</f>
        <v>60</v>
      </c>
      <c r="B63" s="5" t="str">
        <f>'бланки '!A65</f>
        <v>Назрановский район</v>
      </c>
      <c r="C63" s="5" t="str">
        <f>'бланки '!C65</f>
        <v>ГБОУ «ООШ №1 С.П. КАНТЫШЕВО ИМ. ОСМИЕВА Х.С.»</v>
      </c>
      <c r="D63" s="3">
        <f>'бланки '!E65+'бланки '!F65</f>
        <v>597</v>
      </c>
      <c r="E63" s="5">
        <f>'Рейтинговая таблица организаций'!C63</f>
        <v>239</v>
      </c>
      <c r="F63" s="6">
        <f t="shared" si="1"/>
        <v>0.40033500837520936</v>
      </c>
      <c r="G63" s="3">
        <f>анкеты!I61</f>
        <v>190</v>
      </c>
    </row>
    <row r="64" spans="1:7" x14ac:dyDescent="0.25">
      <c r="A64" s="5">
        <f>'Рейтинговая таблица организаций'!A64</f>
        <v>61</v>
      </c>
      <c r="B64" s="5" t="str">
        <f>'бланки '!A66</f>
        <v>Назрановский район</v>
      </c>
      <c r="C64" s="5" t="str">
        <f>'бланки '!C66</f>
        <v>ГБОУ «СОШ-ДС №1 С.П. КАНТЫШЕВО»</v>
      </c>
      <c r="D64" s="3">
        <f>'бланки '!E66+'бланки '!F66</f>
        <v>1426</v>
      </c>
      <c r="E64" s="5">
        <f>'Рейтинговая таблица организаций'!C64</f>
        <v>571</v>
      </c>
      <c r="F64" s="6">
        <f t="shared" si="1"/>
        <v>0.40042075736325383</v>
      </c>
      <c r="G64" s="3">
        <f>анкеты!I62</f>
        <v>126</v>
      </c>
    </row>
    <row r="65" spans="1:7" x14ac:dyDescent="0.25">
      <c r="A65" s="5">
        <f>'Рейтинговая таблица организаций'!A65</f>
        <v>62</v>
      </c>
      <c r="B65" s="5" t="str">
        <f>'бланки '!A67</f>
        <v>Назрановский район</v>
      </c>
      <c r="C65" s="5" t="str">
        <f>'бланки '!C67</f>
        <v>ГБОУ «СОШ №2 С.П. КАНТЫШЕВО»</v>
      </c>
      <c r="D65" s="3">
        <f>'бланки '!E67+'бланки '!F67</f>
        <v>740</v>
      </c>
      <c r="E65" s="5">
        <f>'Рейтинговая таблица организаций'!C65</f>
        <v>296</v>
      </c>
      <c r="F65" s="6">
        <f t="shared" si="1"/>
        <v>0.4</v>
      </c>
      <c r="G65" s="3">
        <f>анкеты!I63</f>
        <v>57</v>
      </c>
    </row>
    <row r="66" spans="1:7" x14ac:dyDescent="0.25">
      <c r="A66" s="5">
        <f>'Рейтинговая таблица организаций'!A66</f>
        <v>63</v>
      </c>
      <c r="B66" s="5" t="str">
        <f>'бланки '!A68</f>
        <v>Назрановский район</v>
      </c>
      <c r="C66" s="5" t="str">
        <f>'бланки '!C68</f>
        <v>ГБОУ «СОШ №3 С.П. КАНТЫШЕВО»</v>
      </c>
      <c r="D66" s="3">
        <f>'бланки '!E68+'бланки '!F68</f>
        <v>1220</v>
      </c>
      <c r="E66" s="5">
        <f>'Рейтинговая таблица организаций'!C66</f>
        <v>488</v>
      </c>
      <c r="F66" s="6">
        <f t="shared" si="1"/>
        <v>0.4</v>
      </c>
      <c r="G66" s="3">
        <f>анкеты!I64</f>
        <v>52</v>
      </c>
    </row>
    <row r="67" spans="1:7" x14ac:dyDescent="0.25">
      <c r="A67" s="5">
        <f>'Рейтинговая таблица организаций'!A67</f>
        <v>64</v>
      </c>
      <c r="B67" s="5" t="str">
        <f>'бланки '!A69</f>
        <v>Назрановский район</v>
      </c>
      <c r="C67" s="5" t="str">
        <f>'бланки '!C69</f>
        <v>ГБОУ «СОШ№3 С.П.ПЛИЕВО»</v>
      </c>
      <c r="D67" s="3">
        <f>'бланки '!E69+'бланки '!F69</f>
        <v>1444</v>
      </c>
      <c r="E67" s="5">
        <f>'Рейтинговая таблица организаций'!C67</f>
        <v>578</v>
      </c>
      <c r="F67" s="6">
        <f t="shared" si="1"/>
        <v>0.40027700831024932</v>
      </c>
      <c r="G67" s="3">
        <f>анкеты!I65</f>
        <v>101</v>
      </c>
    </row>
    <row r="68" spans="1:7" x14ac:dyDescent="0.25">
      <c r="A68" s="5">
        <f>'Рейтинговая таблица организаций'!A68</f>
        <v>65</v>
      </c>
      <c r="B68" s="5" t="str">
        <f>'бланки '!A70</f>
        <v>Назрановский район</v>
      </c>
      <c r="C68" s="5" t="str">
        <f>'бланки '!C70</f>
        <v>ГБОУ «СОШ С.П. ДОЛАКОВО»</v>
      </c>
      <c r="D68" s="3">
        <f>'бланки '!E70+'бланки '!F70</f>
        <v>520</v>
      </c>
      <c r="E68" s="5">
        <f>'Рейтинговая таблица организаций'!C68</f>
        <v>208</v>
      </c>
      <c r="F68" s="6">
        <f t="shared" si="1"/>
        <v>0.4</v>
      </c>
      <c r="G68" s="3">
        <f>анкеты!I66</f>
        <v>79</v>
      </c>
    </row>
    <row r="69" spans="1:7" x14ac:dyDescent="0.25">
      <c r="A69" s="5">
        <f>'Рейтинговая таблица организаций'!A69</f>
        <v>66</v>
      </c>
      <c r="B69" s="5" t="str">
        <f>'бланки '!A71</f>
        <v>Назрановский район</v>
      </c>
      <c r="C69" s="5" t="str">
        <f>'бланки '!C71</f>
        <v>ГБОУ «СОШ№3 «С.П. Долаково»</v>
      </c>
      <c r="D69" s="3">
        <f>'бланки '!E71+'бланки '!F71</f>
        <v>391</v>
      </c>
      <c r="E69" s="5">
        <f>'Рейтинговая таблица организаций'!C69</f>
        <v>157</v>
      </c>
      <c r="F69" s="6">
        <f t="shared" si="1"/>
        <v>0.40153452685421998</v>
      </c>
      <c r="G69" s="3">
        <f>анкеты!I67</f>
        <v>130</v>
      </c>
    </row>
    <row r="70" spans="1:7" x14ac:dyDescent="0.25">
      <c r="A70" s="5">
        <f>'Рейтинговая таблица организаций'!A70</f>
        <v>67</v>
      </c>
      <c r="B70" s="5" t="str">
        <f>'бланки '!A72</f>
        <v>Назрановский район</v>
      </c>
      <c r="C70" s="5" t="str">
        <f>'бланки '!C72</f>
        <v>ГБОУ «СОШ №1 С.П. ЭКАЖЕВО»</v>
      </c>
      <c r="D70" s="3">
        <f>'бланки '!E72+'бланки '!F72</f>
        <v>958</v>
      </c>
      <c r="E70" s="5">
        <f>'Рейтинговая таблица организаций'!C70</f>
        <v>435</v>
      </c>
      <c r="F70" s="6">
        <f t="shared" si="1"/>
        <v>0.45407098121085593</v>
      </c>
      <c r="G70" s="3">
        <f>анкеты!I68</f>
        <v>67</v>
      </c>
    </row>
    <row r="71" spans="1:7" x14ac:dyDescent="0.25">
      <c r="A71" s="5">
        <f>'Рейтинговая таблица организаций'!A71</f>
        <v>68</v>
      </c>
      <c r="B71" s="5" t="str">
        <f>'бланки '!A73</f>
        <v>Назрановский район</v>
      </c>
      <c r="C71" s="5" t="str">
        <f>'бланки '!C73</f>
        <v>ГБОУ «СОШ №2 С.П. ЭКАЖЕВО ИМ. М.М.КАРТОЕВА»</v>
      </c>
      <c r="D71" s="3">
        <f>'бланки '!E73+'бланки '!F73</f>
        <v>534</v>
      </c>
      <c r="E71" s="5">
        <f>'Рейтинговая таблица организаций'!C71</f>
        <v>214</v>
      </c>
      <c r="F71" s="6">
        <f t="shared" si="1"/>
        <v>0.40074906367041196</v>
      </c>
      <c r="G71" s="3">
        <f>анкеты!I69</f>
        <v>32</v>
      </c>
    </row>
    <row r="72" spans="1:7" x14ac:dyDescent="0.25">
      <c r="A72" s="5">
        <f>'Рейтинговая таблица организаций'!A72</f>
        <v>69</v>
      </c>
      <c r="B72" s="5" t="str">
        <f>'бланки '!A74</f>
        <v>Назрановский район</v>
      </c>
      <c r="C72" s="5" t="str">
        <f>'бланки '!C74</f>
        <v>ГБОУ «СОШ№6 С.П. ЭКАЖЕВО»</v>
      </c>
      <c r="D72" s="3">
        <f>'бланки '!E74+'бланки '!F74</f>
        <v>390</v>
      </c>
      <c r="E72" s="5">
        <f>'Рейтинговая таблица организаций'!C72</f>
        <v>156</v>
      </c>
      <c r="F72" s="6">
        <f t="shared" si="1"/>
        <v>0.4</v>
      </c>
      <c r="G72" s="3">
        <f>анкеты!I70</f>
        <v>112</v>
      </c>
    </row>
    <row r="73" spans="1:7" x14ac:dyDescent="0.25">
      <c r="A73" s="5">
        <f>'Рейтинговая таблица организаций'!A73</f>
        <v>70</v>
      </c>
      <c r="B73" s="5" t="str">
        <f>'бланки '!A75</f>
        <v>Назрановский район</v>
      </c>
      <c r="C73" s="5" t="str">
        <f>'бланки '!C75</f>
        <v>ГБОУ «СОШ№7 С.П. Экажево»</v>
      </c>
      <c r="D73" s="3">
        <f>'бланки '!E75+'бланки '!F75</f>
        <v>630</v>
      </c>
      <c r="E73" s="5">
        <f>'Рейтинговая таблица организаций'!C73</f>
        <v>252</v>
      </c>
      <c r="F73" s="6">
        <f t="shared" si="1"/>
        <v>0.4</v>
      </c>
      <c r="G73" s="3">
        <f>анкеты!I71</f>
        <v>182</v>
      </c>
    </row>
    <row r="74" spans="1:7" x14ac:dyDescent="0.25">
      <c r="A74" s="5">
        <f>'Рейтинговая таблица организаций'!A74</f>
        <v>71</v>
      </c>
      <c r="B74" s="5" t="str">
        <f>'бланки '!A76</f>
        <v>Назрановский район</v>
      </c>
      <c r="C74" s="5" t="str">
        <f>'бланки '!C76</f>
        <v>ГБОУ «СОШ№3 С.П. БАРСУКИ»</v>
      </c>
      <c r="D74" s="3">
        <f>'бланки '!E76+'бланки '!F76</f>
        <v>361</v>
      </c>
      <c r="E74" s="5">
        <f>'Рейтинговая таблица организаций'!C74</f>
        <v>145</v>
      </c>
      <c r="F74" s="6">
        <f t="shared" si="1"/>
        <v>0.40166204986149584</v>
      </c>
      <c r="G74" s="3">
        <f>анкеты!I72</f>
        <v>101</v>
      </c>
    </row>
    <row r="75" spans="1:7" x14ac:dyDescent="0.25">
      <c r="A75" s="5">
        <f>'Рейтинговая таблица организаций'!A75</f>
        <v>72</v>
      </c>
      <c r="B75" s="5" t="str">
        <f>'бланки '!A77</f>
        <v>Назрановский район</v>
      </c>
      <c r="C75" s="5" t="str">
        <f>'бланки '!C77</f>
        <v>ГБОУ «СОШ С.П. ГЕЙРБЕК-ЮРТ»</v>
      </c>
      <c r="D75" s="3">
        <f>'бланки '!E77+'бланки '!F77</f>
        <v>95</v>
      </c>
      <c r="E75" s="5">
        <f>'Рейтинговая таблица организаций'!C75</f>
        <v>38</v>
      </c>
      <c r="F75" s="6">
        <f t="shared" si="1"/>
        <v>0.4</v>
      </c>
      <c r="G75" s="3">
        <f>анкеты!I73</f>
        <v>15</v>
      </c>
    </row>
    <row r="76" spans="1:7" x14ac:dyDescent="0.25">
      <c r="A76" s="5">
        <f>'Рейтинговая таблица организаций'!A76</f>
        <v>73</v>
      </c>
      <c r="B76" s="5" t="str">
        <f>'бланки '!A78</f>
        <v>Назрановский район</v>
      </c>
      <c r="C76" s="5" t="str">
        <f>'бланки '!C78</f>
        <v>ГБОУ «СОШ №2 С.П. ЯНДАРЕ ИМ. Р. А. ГАНИЖЕВА»</v>
      </c>
      <c r="D76" s="3">
        <f>'бланки '!E78+'бланки '!F78</f>
        <v>650</v>
      </c>
      <c r="E76" s="5">
        <f>'Рейтинговая таблица организаций'!C76</f>
        <v>260</v>
      </c>
      <c r="F76" s="6">
        <f t="shared" si="1"/>
        <v>0.4</v>
      </c>
      <c r="G76" s="3">
        <f>анкеты!I74</f>
        <v>52</v>
      </c>
    </row>
    <row r="77" spans="1:7" x14ac:dyDescent="0.25">
      <c r="A77" s="5">
        <f>'Рейтинговая таблица организаций'!A77</f>
        <v>74</v>
      </c>
      <c r="B77" s="5" t="str">
        <f>'бланки '!A79</f>
        <v>Назрановский район</v>
      </c>
      <c r="C77" s="5" t="str">
        <f>'бланки '!C79</f>
        <v>ГБОУ «СОШ №3 С.П. ЯНДАРЕ»</v>
      </c>
      <c r="D77" s="3">
        <f>'бланки '!E79+'бланки '!F79</f>
        <v>539</v>
      </c>
      <c r="E77" s="5">
        <f>'Рейтинговая таблица организаций'!C77</f>
        <v>216</v>
      </c>
      <c r="F77" s="6">
        <f t="shared" si="1"/>
        <v>0.4007421150278293</v>
      </c>
      <c r="G77" s="3">
        <f>анкеты!I75</f>
        <v>72</v>
      </c>
    </row>
    <row r="78" spans="1:7" x14ac:dyDescent="0.25">
      <c r="A78" s="5">
        <f>'Рейтинговая таблица организаций'!A78</f>
        <v>75</v>
      </c>
      <c r="B78" s="5" t="str">
        <f>'бланки '!A80</f>
        <v>Назрановский район</v>
      </c>
      <c r="C78" s="5" t="str">
        <f>'бланки '!C80</f>
        <v>ГБОУ КШ</v>
      </c>
      <c r="D78" s="3">
        <f>'бланки '!E80+'бланки '!F80</f>
        <v>718</v>
      </c>
      <c r="E78" s="5">
        <f>'Рейтинговая таблица организаций'!C78</f>
        <v>288</v>
      </c>
      <c r="F78" s="6">
        <f t="shared" si="1"/>
        <v>0.4011142061281337</v>
      </c>
      <c r="G78" s="3">
        <f>анкеты!I76</f>
        <v>99</v>
      </c>
    </row>
    <row r="79" spans="1:7" x14ac:dyDescent="0.25">
      <c r="A79" s="5">
        <f>'Рейтинговая таблица организаций'!A79</f>
        <v>76</v>
      </c>
      <c r="B79" s="5" t="str">
        <f>'бланки '!A81</f>
        <v>Назрановский район</v>
      </c>
      <c r="C79" s="5" t="str">
        <f>'бланки '!C81</f>
        <v>ГБОУ «СОШ №3 С.П. СУРХАХИ»</v>
      </c>
      <c r="D79" s="3">
        <f>'бланки '!E81+'бланки '!F81</f>
        <v>604</v>
      </c>
      <c r="E79" s="5">
        <f>'Рейтинговая таблица организаций'!C79</f>
        <v>242</v>
      </c>
      <c r="F79" s="6">
        <f t="shared" si="1"/>
        <v>0.40066225165562913</v>
      </c>
      <c r="G79" s="3">
        <f>анкеты!I77</f>
        <v>28</v>
      </c>
    </row>
    <row r="80" spans="1:7" x14ac:dyDescent="0.25">
      <c r="A80" s="5">
        <f>'Рейтинговая таблица организаций'!A80</f>
        <v>77</v>
      </c>
      <c r="B80" s="5" t="str">
        <f>'бланки '!A82</f>
        <v>Назрановский район</v>
      </c>
      <c r="C80" s="5" t="str">
        <f>'бланки '!C82</f>
        <v>ГБОУ «СОШ №1 С.П. АЛИ-ЮРТ»</v>
      </c>
      <c r="D80" s="3">
        <f>'бланки '!E82+'бланки '!F82</f>
        <v>914</v>
      </c>
      <c r="E80" s="5">
        <f>'Рейтинговая таблица организаций'!C80</f>
        <v>366</v>
      </c>
      <c r="F80" s="6">
        <f t="shared" si="1"/>
        <v>0.40043763676148797</v>
      </c>
      <c r="G80" s="3">
        <f>анкеты!I78</f>
        <v>294</v>
      </c>
    </row>
    <row r="81" spans="1:7" x14ac:dyDescent="0.25">
      <c r="A81" s="5">
        <f>'Рейтинговая таблица организаций'!A81</f>
        <v>78</v>
      </c>
      <c r="B81" s="5" t="str">
        <f>'бланки '!A83</f>
        <v>Назрановский район</v>
      </c>
      <c r="C81" s="5" t="str">
        <f>'бланки '!C83</f>
        <v>ГБДОУ Детский сад №2 с.п. Кантышево «Аленький цветочек»</v>
      </c>
      <c r="D81" s="3">
        <f>'бланки '!E83+'бланки '!F83</f>
        <v>256</v>
      </c>
      <c r="E81" s="5">
        <f>'Рейтинговая таблица организаций'!C81</f>
        <v>103</v>
      </c>
      <c r="F81" s="6">
        <f t="shared" si="1"/>
        <v>0.40234375</v>
      </c>
      <c r="G81" s="3">
        <f>анкеты!I79</f>
        <v>10</v>
      </c>
    </row>
    <row r="82" spans="1:7" x14ac:dyDescent="0.25">
      <c r="A82" s="5">
        <f>'Рейтинговая таблица организаций'!A82</f>
        <v>79</v>
      </c>
      <c r="B82" s="5" t="str">
        <f>'бланки '!A84</f>
        <v>Назрановский район</v>
      </c>
      <c r="C82" s="5" t="str">
        <f>'бланки '!C84</f>
        <v>ГБДОУ «ДЕТСКИЙ САД №1 С. П. СУРХАХИ «НЕПОСЕДЫ»</v>
      </c>
      <c r="D82" s="3">
        <f>'бланки '!E84+'бланки '!F84</f>
        <v>360</v>
      </c>
      <c r="E82" s="5">
        <f>'Рейтинговая таблица организаций'!C82</f>
        <v>144</v>
      </c>
      <c r="F82" s="6">
        <f t="shared" si="1"/>
        <v>0.4</v>
      </c>
      <c r="G82" s="3">
        <f>анкеты!I80</f>
        <v>10</v>
      </c>
    </row>
    <row r="83" spans="1:7" x14ac:dyDescent="0.25">
      <c r="A83" s="5">
        <f>'Рейтинговая таблица организаций'!A83</f>
        <v>80</v>
      </c>
      <c r="B83" s="5">
        <f>'бланки '!A85</f>
        <v>0</v>
      </c>
      <c r="C83" s="5" t="str">
        <f>'бланки '!C85</f>
        <v>ГБУ ДО РСШ «Назрань»</v>
      </c>
      <c r="D83" s="3">
        <f>'бланки '!E85+'бланки '!F85</f>
        <v>1949</v>
      </c>
      <c r="E83" s="5">
        <f>'Рейтинговая таблица организаций'!C83</f>
        <v>600</v>
      </c>
      <c r="F83" s="6">
        <f t="shared" si="1"/>
        <v>0.30785017957927141</v>
      </c>
      <c r="G83" s="3">
        <f>анкеты!I81</f>
        <v>34</v>
      </c>
    </row>
    <row r="84" spans="1:7" x14ac:dyDescent="0.25">
      <c r="A84" s="5">
        <f>'Рейтинговая таблица организаций'!A84</f>
        <v>81</v>
      </c>
      <c r="B84" s="5">
        <f>'бланки '!A86</f>
        <v>0</v>
      </c>
      <c r="C84" s="5" t="str">
        <f>'бланки '!C86</f>
        <v>ГБУ ДО РСШ по тяжелой атлетике</v>
      </c>
      <c r="D84" s="3">
        <f>'бланки '!E86+'бланки '!F86</f>
        <v>592</v>
      </c>
      <c r="E84" s="5">
        <f>'Рейтинговая таблица организаций'!C84</f>
        <v>237</v>
      </c>
      <c r="F84" s="6">
        <f t="shared" si="1"/>
        <v>0.40033783783783783</v>
      </c>
      <c r="G84" s="3">
        <f>анкеты!I82</f>
        <v>13</v>
      </c>
    </row>
    <row r="85" spans="1:7" x14ac:dyDescent="0.25">
      <c r="A85" s="5">
        <f>'Рейтинговая таблица организаций'!A85</f>
        <v>82</v>
      </c>
      <c r="B85" s="5">
        <f>'бланки '!A87</f>
        <v>0</v>
      </c>
      <c r="C85" s="5" t="str">
        <f>'бланки '!C87</f>
        <v>ГБУ ДО РСШ «СУРХО»</v>
      </c>
      <c r="D85" s="3">
        <f>'бланки '!E87+'бланки '!F87</f>
        <v>1150</v>
      </c>
      <c r="E85" s="5">
        <f>'Рейтинговая таблица организаций'!C85</f>
        <v>460</v>
      </c>
      <c r="F85" s="6">
        <f t="shared" si="1"/>
        <v>0.4</v>
      </c>
      <c r="G85" s="3">
        <f>анкеты!I83</f>
        <v>12</v>
      </c>
    </row>
    <row r="86" spans="1:7" x14ac:dyDescent="0.25">
      <c r="A86" s="5">
        <f>'Рейтинговая таблица организаций'!A86</f>
        <v>83</v>
      </c>
      <c r="B86" s="5">
        <f>'бланки '!A88</f>
        <v>0</v>
      </c>
      <c r="C86" s="5" t="str">
        <f>'бланки '!C88</f>
        <v>ГБУ ДО «Республиканский хоккейный центр»</v>
      </c>
      <c r="D86" s="3">
        <f>'бланки '!E88+'бланки '!F88</f>
        <v>280</v>
      </c>
      <c r="E86" s="5">
        <f>'Рейтинговая таблица организаций'!C86</f>
        <v>112</v>
      </c>
      <c r="F86" s="6">
        <f t="shared" si="1"/>
        <v>0.4</v>
      </c>
      <c r="G86" s="3">
        <f>анкеты!I84</f>
        <v>8</v>
      </c>
    </row>
    <row r="87" spans="1:7" x14ac:dyDescent="0.25">
      <c r="A87" s="5">
        <f>'Рейтинговая таблица организаций'!A87</f>
        <v>84</v>
      </c>
      <c r="B87" s="5">
        <f>'бланки '!A89</f>
        <v>0</v>
      </c>
      <c r="C87" s="5" t="str">
        <f>'бланки '!C89</f>
        <v>ГБУ ДО РСШ «Ангушт»</v>
      </c>
      <c r="D87" s="3">
        <f>'бланки '!E89+'бланки '!F89</f>
        <v>155</v>
      </c>
      <c r="E87" s="5">
        <f>'Рейтинговая таблица организаций'!C87</f>
        <v>62</v>
      </c>
      <c r="F87" s="6">
        <f t="shared" si="1"/>
        <v>0.4</v>
      </c>
      <c r="G87" s="3">
        <f>анкеты!I85</f>
        <v>10</v>
      </c>
    </row>
    <row r="88" spans="1:7" x14ac:dyDescent="0.25">
      <c r="A88" s="5">
        <f>'Рейтинговая таблица организаций'!A88</f>
        <v>85</v>
      </c>
      <c r="B88" s="5">
        <f>'бланки '!A90</f>
        <v>0</v>
      </c>
      <c r="C88" s="5" t="str">
        <f>'бланки '!C90</f>
        <v>ГБУ ДО «СПОРТИВНАЯ ШКОЛА ОЛИМПИЙСКОГО РЕЗЕРВА ПО ВОЛЬНОЙ БОРЬБЕ «НАЗРАНЬ»</v>
      </c>
      <c r="D88" s="3">
        <f>'бланки '!E90+'бланки '!F90</f>
        <v>426</v>
      </c>
      <c r="E88" s="5">
        <f>'Рейтинговая таблица организаций'!C88</f>
        <v>171</v>
      </c>
      <c r="F88" s="6">
        <f t="shared" si="1"/>
        <v>0.40140845070422537</v>
      </c>
      <c r="G88" s="3">
        <f>анкеты!I86</f>
        <v>10</v>
      </c>
    </row>
    <row r="89" spans="1:7" x14ac:dyDescent="0.25">
      <c r="A89" s="5">
        <f>'Рейтинговая таблица организаций'!A89</f>
        <v>86</v>
      </c>
      <c r="B89" s="5">
        <f>'бланки '!A91</f>
        <v>0</v>
      </c>
      <c r="C89" s="5" t="str">
        <f>'бланки '!C91</f>
        <v>ГБУ ДО «ДЕТСКО-ЮНОШЕСКАЯ СПОРТИВНАЯ ШКОЛА «ТРОИЦКАЯ»</v>
      </c>
      <c r="D89" s="3">
        <f>'бланки '!E91+'бланки '!F91</f>
        <v>593</v>
      </c>
      <c r="E89" s="5">
        <f>'Рейтинговая таблица организаций'!C89</f>
        <v>238</v>
      </c>
      <c r="F89" s="6">
        <f t="shared" si="1"/>
        <v>0.40134907251264756</v>
      </c>
      <c r="G89" s="3">
        <f>анкеты!I87</f>
        <v>2</v>
      </c>
    </row>
    <row r="90" spans="1:7" x14ac:dyDescent="0.25">
      <c r="A90" s="5">
        <f>'Рейтинговая таблица организаций'!A90</f>
        <v>87</v>
      </c>
      <c r="B90" s="5">
        <f>'бланки '!A92</f>
        <v>0</v>
      </c>
      <c r="C90" s="5" t="str">
        <f>'бланки '!C92</f>
        <v>ГБУ ДО «РСШОР по тхэквондо»</v>
      </c>
      <c r="D90" s="3">
        <f>'бланки '!E92+'бланки '!F92</f>
        <v>611</v>
      </c>
      <c r="E90" s="5">
        <f>'Рейтинговая таблица организаций'!C90</f>
        <v>245</v>
      </c>
      <c r="F90" s="6">
        <f t="shared" si="1"/>
        <v>0.40098199672667756</v>
      </c>
      <c r="G90" s="3">
        <f>анкеты!I88</f>
        <v>25</v>
      </c>
    </row>
    <row r="91" spans="1:7" x14ac:dyDescent="0.25">
      <c r="A91" s="5">
        <f>'Рейтинговая таблица организаций'!A91</f>
        <v>88</v>
      </c>
      <c r="B91" s="5">
        <f>'бланки '!A93</f>
        <v>0</v>
      </c>
      <c r="C91" s="5" t="str">
        <f>'бланки '!C93</f>
        <v>ГБУ ДО»РЕСПУБЛИКАНСКАЯ СПОРТИВНАЯ ШКОЛА ОЛИМПИЙСКОГО РЕЗЕРВА ПО БОКСУ»</v>
      </c>
      <c r="D91" s="3">
        <f>'бланки '!E93+'бланки '!F93</f>
        <v>1002</v>
      </c>
      <c r="E91" s="5">
        <f>'Рейтинговая таблица организаций'!C91</f>
        <v>401</v>
      </c>
      <c r="F91" s="6">
        <f t="shared" si="1"/>
        <v>0.40019960079840322</v>
      </c>
      <c r="G91" s="3">
        <f>анкеты!I89</f>
        <v>23</v>
      </c>
    </row>
    <row r="92" spans="1:7" x14ac:dyDescent="0.25">
      <c r="A92" s="5">
        <f>'Рейтинговая таблица организаций'!A92</f>
        <v>89</v>
      </c>
      <c r="B92" s="5">
        <f>'бланки '!A94</f>
        <v>0</v>
      </c>
      <c r="C92" s="5" t="str">
        <f>'бланки '!C94</f>
        <v>ГБУДО «РСШОР по дзюдо»</v>
      </c>
      <c r="D92" s="3">
        <f>'бланки '!E94+'бланки '!F94</f>
        <v>550</v>
      </c>
      <c r="E92" s="5">
        <f>'Рейтинговая таблица организаций'!C92</f>
        <v>220</v>
      </c>
      <c r="F92" s="6">
        <f t="shared" si="1"/>
        <v>0.4</v>
      </c>
      <c r="G92" s="3">
        <f>анкеты!I90</f>
        <v>6</v>
      </c>
    </row>
    <row r="93" spans="1:7" x14ac:dyDescent="0.25">
      <c r="A93" s="5">
        <f>'Рейтинговая таблица организаций'!A93</f>
        <v>90</v>
      </c>
      <c r="B93" s="5">
        <f>'бланки '!A95</f>
        <v>0</v>
      </c>
      <c r="C93" s="5" t="str">
        <f>'бланки '!C95</f>
        <v>ГБУ ДО «РЕСПУБЛИКАНСКАЯ СПОРТИВНАЯ ШКОЛА ПО ВОЛЬНОЙ БОРЬБЕ»</v>
      </c>
      <c r="D93" s="3">
        <f>'бланки '!E95+'бланки '!F95</f>
        <v>936</v>
      </c>
      <c r="E93" s="5">
        <f>'Рейтинговая таблица организаций'!C93</f>
        <v>375</v>
      </c>
      <c r="F93" s="6">
        <f t="shared" ref="F93:F103" si="2">E93/D93</f>
        <v>0.40064102564102566</v>
      </c>
      <c r="G93" s="3">
        <f>анкеты!I91</f>
        <v>15</v>
      </c>
    </row>
    <row r="94" spans="1:7" x14ac:dyDescent="0.25">
      <c r="A94" s="5">
        <f>'Рейтинговая таблица организаций'!A94</f>
        <v>91</v>
      </c>
      <c r="B94" s="5">
        <f>'бланки '!A96</f>
        <v>0</v>
      </c>
      <c r="C94" s="5" t="str">
        <f>'бланки '!C96</f>
        <v>ГБУДО «СШОР  «Экажево»</v>
      </c>
      <c r="D94" s="3">
        <f>'бланки '!E96+'бланки '!F96</f>
        <v>886</v>
      </c>
      <c r="E94" s="5">
        <f>'Рейтинговая таблица организаций'!C94</f>
        <v>355</v>
      </c>
      <c r="F94" s="6">
        <f t="shared" si="2"/>
        <v>0.40067720090293452</v>
      </c>
      <c r="G94" s="3">
        <f>анкеты!I92</f>
        <v>10</v>
      </c>
    </row>
    <row r="95" spans="1:7" x14ac:dyDescent="0.25">
      <c r="A95" s="5">
        <f>'Рейтинговая таблица организаций'!A95</f>
        <v>92</v>
      </c>
      <c r="B95" s="5">
        <f>'бланки '!A97</f>
        <v>0</v>
      </c>
      <c r="C95" s="5" t="str">
        <f>'бланки '!C97</f>
        <v>МКУ ДО «СШ г. Карабулак им. Дзейтова Х.Р.»</v>
      </c>
      <c r="D95" s="3">
        <f>'бланки '!E97+'бланки '!F97</f>
        <v>639</v>
      </c>
      <c r="E95" s="5">
        <f>'Рейтинговая таблица организаций'!C95</f>
        <v>256</v>
      </c>
      <c r="F95" s="6">
        <f t="shared" si="2"/>
        <v>0.40062597809076683</v>
      </c>
      <c r="G95" s="3">
        <f>анкеты!I93</f>
        <v>16</v>
      </c>
    </row>
    <row r="96" spans="1:7" x14ac:dyDescent="0.25">
      <c r="A96" s="5">
        <f>'Рейтинговая таблица организаций'!A96</f>
        <v>93</v>
      </c>
      <c r="B96" s="5">
        <f>'бланки '!A98</f>
        <v>0</v>
      </c>
      <c r="C96" s="5" t="str">
        <f>'бланки '!C98</f>
        <v>МКУДО «СШ ИМ. И.ТУМГОЕВА»</v>
      </c>
      <c r="D96" s="3">
        <f>'бланки '!E98+'бланки '!F98</f>
        <v>478</v>
      </c>
      <c r="E96" s="5">
        <f>'Рейтинговая таблица организаций'!C96</f>
        <v>192</v>
      </c>
      <c r="F96" s="6">
        <f t="shared" si="2"/>
        <v>0.40167364016736401</v>
      </c>
      <c r="G96" s="3">
        <f>анкеты!I94</f>
        <v>14</v>
      </c>
    </row>
    <row r="97" spans="1:7" x14ac:dyDescent="0.25">
      <c r="A97" s="5">
        <f>'Рейтинговая таблица организаций'!A97</f>
        <v>94</v>
      </c>
      <c r="B97" s="5">
        <f>'бланки '!A99</f>
        <v>0</v>
      </c>
      <c r="C97" s="5" t="str">
        <f>'бланки '!C99</f>
        <v>МКУ ДО СПОРТИВНАЯ ШКОЛА «ЧЕМПИОН С.П. ЯНДАРЕ» АДМИНИСТРАЦИИ НАЗРАНОВСКОГО МУНИЦИПАЛЬНОГО РАЙОНА</v>
      </c>
      <c r="D97" s="3">
        <f>'бланки '!E99+'бланки '!F99</f>
        <v>624</v>
      </c>
      <c r="E97" s="5">
        <f>'Рейтинговая таблица организаций'!C97</f>
        <v>250</v>
      </c>
      <c r="F97" s="6">
        <f t="shared" si="2"/>
        <v>0.40064102564102566</v>
      </c>
      <c r="G97" s="3">
        <f>анкеты!I95</f>
        <v>10</v>
      </c>
    </row>
    <row r="98" spans="1:7" x14ac:dyDescent="0.25">
      <c r="A98" s="5">
        <f>'Рейтинговая таблица организаций'!A98</f>
        <v>95</v>
      </c>
      <c r="B98" s="5">
        <f>'бланки '!A100</f>
        <v>0</v>
      </c>
      <c r="C98" s="5" t="str">
        <f>'бланки '!C100</f>
        <v>МКУ ДО ДЕТСКО-ЮНОШЕСКАЯ СПОРТИВНАЯ ШКОЛА «ИМЕНИ АЛБОГАЧИЕВОЙ ЛЕЙЛЫ СУЛТАНОВНЫ» С.П.АЛИ-ЮРТ</v>
      </c>
      <c r="D98" s="3">
        <f>'бланки '!E100+'бланки '!F100</f>
        <v>639</v>
      </c>
      <c r="E98" s="5">
        <f>'Рейтинговая таблица организаций'!C98</f>
        <v>256</v>
      </c>
      <c r="F98" s="6">
        <f t="shared" si="2"/>
        <v>0.40062597809076683</v>
      </c>
      <c r="G98" s="3">
        <f>анкеты!I96</f>
        <v>15</v>
      </c>
    </row>
    <row r="99" spans="1:7" x14ac:dyDescent="0.25">
      <c r="A99" s="5">
        <f>'Рейтинговая таблица организаций'!A99</f>
        <v>96</v>
      </c>
      <c r="B99" s="5">
        <f>'бланки '!A101</f>
        <v>0</v>
      </c>
      <c r="C99" s="5" t="str">
        <f>'бланки '!C101</f>
        <v>МКУ ДО»ДЕТСКО-ЮНОШЕСКАЯ СПОРТИВНАЯ ШКОЛА СУНЖЕНСКОГО МУНИЦИПАЛЬНОГО РАЙОНА»</v>
      </c>
      <c r="D99" s="3">
        <f>'бланки '!E101+'бланки '!F101</f>
        <v>852</v>
      </c>
      <c r="E99" s="5">
        <f>'Рейтинговая таблица организаций'!C99</f>
        <v>341</v>
      </c>
      <c r="F99" s="6">
        <f t="shared" si="2"/>
        <v>0.40023474178403756</v>
      </c>
      <c r="G99" s="3">
        <f>анкеты!I97</f>
        <v>14</v>
      </c>
    </row>
    <row r="100" spans="1:7" x14ac:dyDescent="0.25">
      <c r="A100" s="5">
        <f>'Рейтинговая таблица организаций'!A100</f>
        <v>97</v>
      </c>
      <c r="B100" s="5">
        <f>'бланки '!A102</f>
        <v>0</v>
      </c>
      <c r="C100" s="5" t="str">
        <f>'бланки '!C102</f>
        <v>МКУ ДО «детско-юношеская спортивная школа» Джейрахского муниципального района</v>
      </c>
      <c r="D100" s="3">
        <f>'бланки '!E102+'бланки '!F102</f>
        <v>111</v>
      </c>
      <c r="E100" s="5">
        <f>'Рейтинговая таблица организаций'!C100</f>
        <v>45</v>
      </c>
      <c r="F100" s="6">
        <f t="shared" si="2"/>
        <v>0.40540540540540543</v>
      </c>
      <c r="G100" s="3">
        <f>анкеты!I98</f>
        <v>6</v>
      </c>
    </row>
    <row r="101" spans="1:7" x14ac:dyDescent="0.25">
      <c r="A101" s="5">
        <f>'Рейтинговая таблица организаций'!A101</f>
        <v>98</v>
      </c>
      <c r="B101" s="5">
        <f>'бланки '!A103</f>
        <v>0</v>
      </c>
      <c r="C101" s="5" t="str">
        <f>'бланки '!C103</f>
        <v>МКУ ДО «СШ по шахматам Сунженского муниципального района»</v>
      </c>
      <c r="D101" s="3">
        <f>'бланки '!E103+'бланки '!F103</f>
        <v>423</v>
      </c>
      <c r="E101" s="5">
        <f>'Рейтинговая таблица организаций'!C101</f>
        <v>277</v>
      </c>
      <c r="F101" s="6">
        <f t="shared" si="2"/>
        <v>0.65484633569739947</v>
      </c>
      <c r="G101" s="3">
        <f>анкеты!I99</f>
        <v>38</v>
      </c>
    </row>
    <row r="102" spans="1:7" x14ac:dyDescent="0.25">
      <c r="A102" s="5">
        <f>'Рейтинговая таблица организаций'!A102</f>
        <v>99</v>
      </c>
      <c r="B102" s="5">
        <f>'бланки '!A104</f>
        <v>0</v>
      </c>
      <c r="C102" s="5" t="str">
        <f>'бланки '!C104</f>
        <v>МКУДО «СШ С.П.ПЛИЕВО»</v>
      </c>
      <c r="D102" s="3">
        <f>'бланки '!E104+'бланки '!F104</f>
        <v>737</v>
      </c>
      <c r="E102" s="5">
        <f>'Рейтинговая таблица организаций'!C102</f>
        <v>295</v>
      </c>
      <c r="F102" s="6">
        <f t="shared" si="2"/>
        <v>0.40027137042062416</v>
      </c>
      <c r="G102" s="3">
        <f>анкеты!I100</f>
        <v>13</v>
      </c>
    </row>
    <row r="103" spans="1:7" x14ac:dyDescent="0.25">
      <c r="A103" s="5">
        <f>'Рейтинговая таблица организаций'!A103</f>
        <v>100</v>
      </c>
      <c r="B103" s="5">
        <f>'бланки '!A105</f>
        <v>0</v>
      </c>
      <c r="C103" s="5" t="str">
        <f>'бланки '!C105</f>
        <v>МКУ ДО «Спортивная Школа «Галашки»</v>
      </c>
      <c r="D103" s="3">
        <f>'бланки '!E105+'бланки '!F105</f>
        <v>431</v>
      </c>
      <c r="E103" s="5">
        <f>'Рейтинговая таблица организаций'!C103</f>
        <v>173</v>
      </c>
      <c r="F103" s="6">
        <f t="shared" si="2"/>
        <v>0.40139211136890951</v>
      </c>
      <c r="G103" s="3">
        <f>анкеты!I101</f>
        <v>3</v>
      </c>
    </row>
    <row r="104" spans="1:7" x14ac:dyDescent="0.25">
      <c r="A104" s="5"/>
      <c r="B104" s="5"/>
      <c r="C104" s="5" t="s">
        <v>403</v>
      </c>
      <c r="D104" s="3">
        <f>SUM(D4:D103)</f>
        <v>56967</v>
      </c>
      <c r="E104" s="5">
        <f>SUM(E4:E103)</f>
        <v>23500</v>
      </c>
      <c r="F104" s="6">
        <f>E104/D104</f>
        <v>0.41251952885003601</v>
      </c>
      <c r="G104" s="3">
        <f>SUM(G4:G103)</f>
        <v>6538</v>
      </c>
    </row>
  </sheetData>
  <mergeCells count="7">
    <mergeCell ref="G1:G3"/>
    <mergeCell ref="B1:B3"/>
    <mergeCell ref="A1:A3"/>
    <mergeCell ref="C1:C3"/>
    <mergeCell ref="E1:E3"/>
    <mergeCell ref="D1:D3"/>
    <mergeCell ref="F1:F3"/>
  </mergeCells>
  <pageMargins left="0.7" right="0.7" top="0.75" bottom="0.75" header="0.3" footer="0.3"/>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K111"/>
  <sheetViews>
    <sheetView zoomScale="85" zoomScaleNormal="85" workbookViewId="0">
      <pane xSplit="10" ySplit="5" topLeftCell="CU6" activePane="bottomRight" state="frozen"/>
      <selection pane="topRight" activeCell="K1" sqref="K1"/>
      <selection pane="bottomLeft" activeCell="A6" sqref="A6"/>
      <selection pane="bottomRight" activeCell="C27" sqref="C27"/>
    </sheetView>
  </sheetViews>
  <sheetFormatPr defaultColWidth="9.140625" defaultRowHeight="12.75" x14ac:dyDescent="0.25"/>
  <cols>
    <col min="1" max="1" width="31.5703125" style="36" customWidth="1"/>
    <col min="2" max="2" width="9.140625" style="36"/>
    <col min="3" max="3" width="103" style="36" customWidth="1"/>
    <col min="4" max="4" width="6.28515625" style="36" customWidth="1"/>
    <col min="5" max="5" width="10.42578125" style="36" customWidth="1"/>
    <col min="6" max="10" width="6.28515625" style="36" customWidth="1"/>
    <col min="11" max="23" width="9.140625" style="36" hidden="1" customWidth="1"/>
    <col min="24" max="24" width="12.7109375" style="36" hidden="1" customWidth="1"/>
    <col min="25" max="94" width="9.140625" style="36" hidden="1" customWidth="1"/>
    <col min="95" max="95" width="10.7109375" style="36" hidden="1" customWidth="1"/>
    <col min="96" max="98" width="9.140625" style="36" hidden="1" customWidth="1"/>
    <col min="99" max="99" width="10" style="36" customWidth="1"/>
    <col min="100" max="100" width="9.85546875" style="36" customWidth="1"/>
    <col min="101" max="102" width="9.140625" style="36"/>
    <col min="103" max="103" width="7.140625" style="36" customWidth="1"/>
    <col min="104" max="104" width="8.42578125" style="36" customWidth="1"/>
    <col min="105" max="112" width="9.140625" style="36"/>
    <col min="113" max="113" width="21.85546875" style="36" customWidth="1"/>
    <col min="114" max="16384" width="9.140625" style="36"/>
  </cols>
  <sheetData>
    <row r="1" spans="1:115" ht="15.75" customHeight="1" x14ac:dyDescent="0.25">
      <c r="C1" s="110" t="s">
        <v>174</v>
      </c>
      <c r="D1" s="119" t="s">
        <v>344</v>
      </c>
      <c r="E1" s="113" t="s">
        <v>175</v>
      </c>
      <c r="F1" s="114"/>
      <c r="G1" s="115"/>
      <c r="H1" s="37" t="s">
        <v>176</v>
      </c>
      <c r="I1" s="37" t="s">
        <v>177</v>
      </c>
      <c r="J1" s="37" t="s">
        <v>178</v>
      </c>
      <c r="K1" s="107" t="s">
        <v>179</v>
      </c>
      <c r="L1" s="109"/>
      <c r="M1" s="109"/>
      <c r="N1" s="109"/>
      <c r="O1" s="109"/>
      <c r="P1" s="109"/>
      <c r="Q1" s="109"/>
      <c r="R1" s="109"/>
      <c r="S1" s="109"/>
      <c r="T1" s="109"/>
      <c r="U1" s="109"/>
      <c r="V1" s="109"/>
      <c r="W1" s="109"/>
      <c r="X1" s="109"/>
      <c r="Y1" s="108"/>
      <c r="Z1" s="98" t="s">
        <v>180</v>
      </c>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100"/>
      <c r="CL1" s="101" t="s">
        <v>181</v>
      </c>
      <c r="CM1" s="102"/>
      <c r="CN1" s="102"/>
      <c r="CO1" s="103"/>
      <c r="CP1" s="95" t="s">
        <v>182</v>
      </c>
      <c r="CQ1" s="96"/>
      <c r="CR1" s="96"/>
      <c r="CS1" s="96"/>
      <c r="CT1" s="97"/>
      <c r="CU1" s="89" t="s">
        <v>183</v>
      </c>
      <c r="CV1" s="90"/>
      <c r="CW1" s="90"/>
      <c r="CX1" s="90"/>
      <c r="CY1" s="90"/>
      <c r="CZ1" s="90"/>
      <c r="DA1" s="90"/>
      <c r="DB1" s="90"/>
      <c r="DC1" s="90"/>
      <c r="DD1" s="90"/>
      <c r="DE1" s="91"/>
      <c r="DF1" s="38"/>
    </row>
    <row r="2" spans="1:115" ht="38.25" customHeight="1" x14ac:dyDescent="0.25">
      <c r="C2" s="111"/>
      <c r="D2" s="120"/>
      <c r="E2" s="116"/>
      <c r="F2" s="117"/>
      <c r="G2" s="118"/>
      <c r="H2" s="39"/>
      <c r="I2" s="39"/>
      <c r="J2" s="39"/>
      <c r="K2" s="107" t="s">
        <v>184</v>
      </c>
      <c r="L2" s="109"/>
      <c r="M2" s="108"/>
      <c r="N2" s="40" t="s">
        <v>185</v>
      </c>
      <c r="O2" s="107" t="s">
        <v>186</v>
      </c>
      <c r="P2" s="108"/>
      <c r="Q2" s="40" t="s">
        <v>187</v>
      </c>
      <c r="R2" s="107" t="s">
        <v>188</v>
      </c>
      <c r="S2" s="109"/>
      <c r="T2" s="109"/>
      <c r="U2" s="108"/>
      <c r="V2" s="40" t="s">
        <v>189</v>
      </c>
      <c r="W2" s="107" t="s">
        <v>190</v>
      </c>
      <c r="X2" s="108"/>
      <c r="Y2" s="40" t="s">
        <v>191</v>
      </c>
      <c r="Z2" s="98" t="s">
        <v>184</v>
      </c>
      <c r="AA2" s="99"/>
      <c r="AB2" s="99"/>
      <c r="AC2" s="99"/>
      <c r="AD2" s="99"/>
      <c r="AE2" s="99"/>
      <c r="AF2" s="99"/>
      <c r="AG2" s="100"/>
      <c r="AH2" s="98" t="s">
        <v>185</v>
      </c>
      <c r="AI2" s="100"/>
      <c r="AJ2" s="41" t="s">
        <v>192</v>
      </c>
      <c r="AK2" s="98" t="s">
        <v>193</v>
      </c>
      <c r="AL2" s="99"/>
      <c r="AM2" s="99"/>
      <c r="AN2" s="99"/>
      <c r="AO2" s="99"/>
      <c r="AP2" s="99"/>
      <c r="AQ2" s="99"/>
      <c r="AR2" s="100"/>
      <c r="AS2" s="98" t="s">
        <v>194</v>
      </c>
      <c r="AT2" s="99"/>
      <c r="AU2" s="99"/>
      <c r="AV2" s="100"/>
      <c r="AW2" s="98" t="s">
        <v>195</v>
      </c>
      <c r="AX2" s="99"/>
      <c r="AY2" s="100"/>
      <c r="AZ2" s="98" t="s">
        <v>196</v>
      </c>
      <c r="BA2" s="99"/>
      <c r="BB2" s="99"/>
      <c r="BC2" s="100"/>
      <c r="BD2" s="41" t="s">
        <v>197</v>
      </c>
      <c r="BE2" s="98" t="s">
        <v>198</v>
      </c>
      <c r="BF2" s="100"/>
      <c r="BG2" s="98" t="s">
        <v>199</v>
      </c>
      <c r="BH2" s="99"/>
      <c r="BI2" s="99"/>
      <c r="BJ2" s="99"/>
      <c r="BK2" s="99"/>
      <c r="BL2" s="98" t="s">
        <v>200</v>
      </c>
      <c r="BM2" s="99"/>
      <c r="BN2" s="99"/>
      <c r="BO2" s="99"/>
      <c r="BP2" s="99"/>
      <c r="BQ2" s="99"/>
      <c r="BR2" s="99"/>
      <c r="BS2" s="99"/>
      <c r="BT2" s="100"/>
      <c r="BU2" s="89" t="s">
        <v>201</v>
      </c>
      <c r="BV2" s="91"/>
      <c r="BW2" s="41" t="s">
        <v>202</v>
      </c>
      <c r="BX2" s="98" t="s">
        <v>203</v>
      </c>
      <c r="BY2" s="99"/>
      <c r="BZ2" s="100"/>
      <c r="CA2" s="98" t="s">
        <v>204</v>
      </c>
      <c r="CB2" s="99"/>
      <c r="CC2" s="99"/>
      <c r="CD2" s="100"/>
      <c r="CE2" s="41" t="s">
        <v>205</v>
      </c>
      <c r="CF2" s="98" t="s">
        <v>206</v>
      </c>
      <c r="CG2" s="99"/>
      <c r="CH2" s="99"/>
      <c r="CI2" s="99"/>
      <c r="CJ2" s="99"/>
      <c r="CK2" s="100"/>
      <c r="CL2" s="104"/>
      <c r="CM2" s="105"/>
      <c r="CN2" s="105"/>
      <c r="CO2" s="106"/>
      <c r="CP2" s="95" t="s">
        <v>207</v>
      </c>
      <c r="CQ2" s="96"/>
      <c r="CR2" s="96"/>
      <c r="CS2" s="96"/>
      <c r="CT2" s="97"/>
      <c r="CU2" s="89" t="s">
        <v>208</v>
      </c>
      <c r="CV2" s="90"/>
      <c r="CW2" s="90"/>
      <c r="CX2" s="90"/>
      <c r="CY2" s="91"/>
      <c r="CZ2" s="92" t="s">
        <v>209</v>
      </c>
      <c r="DA2" s="93"/>
      <c r="DB2" s="93"/>
      <c r="DC2" s="93"/>
      <c r="DD2" s="93"/>
      <c r="DE2" s="94"/>
      <c r="DF2" s="38"/>
    </row>
    <row r="3" spans="1:115" ht="43.5" customHeight="1" x14ac:dyDescent="0.25">
      <c r="C3" s="112"/>
      <c r="D3" s="121"/>
      <c r="E3" s="38" t="s">
        <v>210</v>
      </c>
      <c r="F3" s="38" t="s">
        <v>337</v>
      </c>
      <c r="G3" s="38" t="s">
        <v>211</v>
      </c>
      <c r="H3" s="37" t="s">
        <v>176</v>
      </c>
      <c r="I3" s="37" t="s">
        <v>177</v>
      </c>
      <c r="J3" s="37" t="s">
        <v>178</v>
      </c>
      <c r="K3" s="42" t="s">
        <v>212</v>
      </c>
      <c r="L3" s="42" t="s">
        <v>213</v>
      </c>
      <c r="M3" s="42" t="s">
        <v>214</v>
      </c>
      <c r="N3" s="42" t="s">
        <v>215</v>
      </c>
      <c r="O3" s="42" t="s">
        <v>216</v>
      </c>
      <c r="P3" s="42" t="s">
        <v>217</v>
      </c>
      <c r="Q3" s="42" t="s">
        <v>218</v>
      </c>
      <c r="R3" s="42" t="s">
        <v>219</v>
      </c>
      <c r="S3" s="42" t="s">
        <v>220</v>
      </c>
      <c r="T3" s="42" t="s">
        <v>221</v>
      </c>
      <c r="U3" s="42" t="s">
        <v>222</v>
      </c>
      <c r="V3" s="42" t="s">
        <v>223</v>
      </c>
      <c r="W3" s="42" t="s">
        <v>224</v>
      </c>
      <c r="X3" s="42" t="s">
        <v>225</v>
      </c>
      <c r="Y3" s="42" t="s">
        <v>226</v>
      </c>
      <c r="Z3" s="43" t="s">
        <v>227</v>
      </c>
      <c r="AA3" s="43" t="s">
        <v>228</v>
      </c>
      <c r="AB3" s="43" t="s">
        <v>229</v>
      </c>
      <c r="AC3" s="43" t="s">
        <v>230</v>
      </c>
      <c r="AD3" s="43" t="s">
        <v>231</v>
      </c>
      <c r="AE3" s="43" t="s">
        <v>232</v>
      </c>
      <c r="AF3" s="43" t="s">
        <v>233</v>
      </c>
      <c r="AG3" s="43" t="s">
        <v>393</v>
      </c>
      <c r="AH3" s="43" t="s">
        <v>234</v>
      </c>
      <c r="AI3" s="43" t="s">
        <v>235</v>
      </c>
      <c r="AJ3" s="43" t="s">
        <v>236</v>
      </c>
      <c r="AK3" s="43" t="s">
        <v>237</v>
      </c>
      <c r="AL3" s="43" t="s">
        <v>238</v>
      </c>
      <c r="AM3" s="43" t="s">
        <v>239</v>
      </c>
      <c r="AN3" s="43" t="s">
        <v>240</v>
      </c>
      <c r="AO3" s="43" t="s">
        <v>241</v>
      </c>
      <c r="AP3" s="43" t="s">
        <v>242</v>
      </c>
      <c r="AQ3" s="43" t="s">
        <v>243</v>
      </c>
      <c r="AR3" s="43" t="s">
        <v>244</v>
      </c>
      <c r="AS3" s="43" t="s">
        <v>245</v>
      </c>
      <c r="AT3" s="43" t="s">
        <v>246</v>
      </c>
      <c r="AU3" s="43" t="s">
        <v>247</v>
      </c>
      <c r="AV3" s="43" t="s">
        <v>248</v>
      </c>
      <c r="AW3" s="43" t="s">
        <v>249</v>
      </c>
      <c r="AX3" s="43" t="s">
        <v>250</v>
      </c>
      <c r="AY3" s="43" t="s">
        <v>251</v>
      </c>
      <c r="AZ3" s="43" t="s">
        <v>252</v>
      </c>
      <c r="BA3" s="43" t="s">
        <v>253</v>
      </c>
      <c r="BB3" s="43" t="s">
        <v>254</v>
      </c>
      <c r="BC3" s="43" t="s">
        <v>255</v>
      </c>
      <c r="BD3" s="43" t="s">
        <v>256</v>
      </c>
      <c r="BE3" s="43" t="s">
        <v>257</v>
      </c>
      <c r="BF3" s="43" t="s">
        <v>258</v>
      </c>
      <c r="BG3" s="43" t="s">
        <v>259</v>
      </c>
      <c r="BH3" s="43" t="s">
        <v>260</v>
      </c>
      <c r="BI3" s="43" t="s">
        <v>261</v>
      </c>
      <c r="BJ3" s="43" t="s">
        <v>262</v>
      </c>
      <c r="BK3" s="43" t="s">
        <v>263</v>
      </c>
      <c r="BL3" s="43" t="s">
        <v>264</v>
      </c>
      <c r="BM3" s="43" t="s">
        <v>265</v>
      </c>
      <c r="BN3" s="43" t="s">
        <v>266</v>
      </c>
      <c r="BO3" s="43" t="s">
        <v>267</v>
      </c>
      <c r="BP3" s="43" t="s">
        <v>268</v>
      </c>
      <c r="BQ3" s="43" t="s">
        <v>269</v>
      </c>
      <c r="BR3" s="43" t="s">
        <v>270</v>
      </c>
      <c r="BS3" s="43" t="s">
        <v>271</v>
      </c>
      <c r="BT3" s="43" t="s">
        <v>272</v>
      </c>
      <c r="BU3" s="44" t="s">
        <v>390</v>
      </c>
      <c r="BV3" s="44" t="s">
        <v>273</v>
      </c>
      <c r="BW3" s="43" t="s">
        <v>274</v>
      </c>
      <c r="BX3" s="43" t="s">
        <v>275</v>
      </c>
      <c r="BY3" s="43" t="s">
        <v>276</v>
      </c>
      <c r="BZ3" s="43" t="s">
        <v>277</v>
      </c>
      <c r="CA3" s="43" t="s">
        <v>278</v>
      </c>
      <c r="CB3" s="43" t="s">
        <v>279</v>
      </c>
      <c r="CC3" s="43" t="s">
        <v>280</v>
      </c>
      <c r="CD3" s="43" t="s">
        <v>281</v>
      </c>
      <c r="CE3" s="43" t="s">
        <v>282</v>
      </c>
      <c r="CF3" s="43" t="s">
        <v>283</v>
      </c>
      <c r="CG3" s="43" t="s">
        <v>284</v>
      </c>
      <c r="CH3" s="43" t="s">
        <v>285</v>
      </c>
      <c r="CI3" s="43" t="s">
        <v>286</v>
      </c>
      <c r="CJ3" s="43" t="s">
        <v>287</v>
      </c>
      <c r="CK3" s="43" t="s">
        <v>288</v>
      </c>
      <c r="CL3" s="45" t="s">
        <v>289</v>
      </c>
      <c r="CM3" s="45" t="s">
        <v>290</v>
      </c>
      <c r="CN3" s="45" t="s">
        <v>291</v>
      </c>
      <c r="CO3" s="45" t="s">
        <v>292</v>
      </c>
      <c r="CP3" s="46" t="s">
        <v>293</v>
      </c>
      <c r="CQ3" s="46" t="s">
        <v>294</v>
      </c>
      <c r="CR3" s="46" t="s">
        <v>295</v>
      </c>
      <c r="CS3" s="46" t="s">
        <v>296</v>
      </c>
      <c r="CT3" s="46" t="s">
        <v>297</v>
      </c>
      <c r="CU3" s="44" t="s">
        <v>298</v>
      </c>
      <c r="CV3" s="44" t="s">
        <v>299</v>
      </c>
      <c r="CW3" s="44" t="s">
        <v>300</v>
      </c>
      <c r="CX3" s="44" t="s">
        <v>301</v>
      </c>
      <c r="CY3" s="44" t="s">
        <v>302</v>
      </c>
      <c r="CZ3" s="47" t="s">
        <v>303</v>
      </c>
      <c r="DA3" s="47" t="s">
        <v>304</v>
      </c>
      <c r="DB3" s="47" t="s">
        <v>305</v>
      </c>
      <c r="DC3" s="47" t="s">
        <v>306</v>
      </c>
      <c r="DD3" s="47" t="s">
        <v>307</v>
      </c>
      <c r="DE3" s="47" t="s">
        <v>308</v>
      </c>
      <c r="DF3" s="38"/>
    </row>
    <row r="4" spans="1:115" ht="10.5" customHeight="1" x14ac:dyDescent="0.25">
      <c r="C4" s="48"/>
      <c r="D4" s="48"/>
      <c r="E4" s="48"/>
      <c r="F4" s="48"/>
      <c r="G4" s="48"/>
      <c r="H4" s="48" t="s">
        <v>309</v>
      </c>
      <c r="I4" s="48" t="s">
        <v>365</v>
      </c>
      <c r="J4" s="48" t="s">
        <v>309</v>
      </c>
      <c r="K4" s="42" t="s">
        <v>310</v>
      </c>
      <c r="L4" s="42" t="s">
        <v>310</v>
      </c>
      <c r="M4" s="42" t="s">
        <v>311</v>
      </c>
      <c r="N4" s="42" t="s">
        <v>312</v>
      </c>
      <c r="O4" s="42" t="s">
        <v>313</v>
      </c>
      <c r="P4" s="42" t="s">
        <v>314</v>
      </c>
      <c r="Q4" s="42" t="s">
        <v>366</v>
      </c>
      <c r="R4" s="42" t="s">
        <v>315</v>
      </c>
      <c r="S4" s="42" t="s">
        <v>316</v>
      </c>
      <c r="T4" s="42" t="s">
        <v>310</v>
      </c>
      <c r="U4" s="42" t="s">
        <v>317</v>
      </c>
      <c r="V4" s="42" t="s">
        <v>318</v>
      </c>
      <c r="W4" s="42" t="s">
        <v>319</v>
      </c>
      <c r="X4" s="42" t="s">
        <v>320</v>
      </c>
      <c r="Y4" s="42" t="s">
        <v>310</v>
      </c>
      <c r="Z4" s="43" t="s">
        <v>394</v>
      </c>
      <c r="AA4" s="43" t="s">
        <v>394</v>
      </c>
      <c r="AB4" s="43" t="s">
        <v>394</v>
      </c>
      <c r="AC4" s="43" t="s">
        <v>395</v>
      </c>
      <c r="AD4" s="43" t="s">
        <v>396</v>
      </c>
      <c r="AE4" s="43" t="s">
        <v>397</v>
      </c>
      <c r="AF4" s="43" t="s">
        <v>398</v>
      </c>
      <c r="AG4" s="43" t="s">
        <v>399</v>
      </c>
      <c r="AH4" s="43" t="s">
        <v>321</v>
      </c>
      <c r="AI4" s="43" t="s">
        <v>322</v>
      </c>
      <c r="AJ4" s="43" t="s">
        <v>323</v>
      </c>
      <c r="AK4" s="43" t="s">
        <v>324</v>
      </c>
      <c r="AL4" s="43" t="s">
        <v>324</v>
      </c>
      <c r="AM4" s="43" t="s">
        <v>324</v>
      </c>
      <c r="AN4" s="43" t="s">
        <v>325</v>
      </c>
      <c r="AO4" s="43" t="s">
        <v>324</v>
      </c>
      <c r="AP4" s="43" t="s">
        <v>324</v>
      </c>
      <c r="AQ4" s="43" t="s">
        <v>392</v>
      </c>
      <c r="AR4" s="43" t="s">
        <v>392</v>
      </c>
      <c r="AS4" s="43" t="s">
        <v>326</v>
      </c>
      <c r="AT4" s="43" t="s">
        <v>326</v>
      </c>
      <c r="AU4" s="43" t="s">
        <v>326</v>
      </c>
      <c r="AV4" s="43" t="s">
        <v>326</v>
      </c>
      <c r="AW4" s="43" t="s">
        <v>327</v>
      </c>
      <c r="AX4" s="43" t="s">
        <v>327</v>
      </c>
      <c r="AY4" s="43" t="s">
        <v>328</v>
      </c>
      <c r="AZ4" s="43" t="s">
        <v>327</v>
      </c>
      <c r="BA4" s="43" t="s">
        <v>327</v>
      </c>
      <c r="BB4" s="43" t="s">
        <v>327</v>
      </c>
      <c r="BC4" s="43" t="s">
        <v>329</v>
      </c>
      <c r="BD4" s="43" t="s">
        <v>385</v>
      </c>
      <c r="BE4" s="43" t="s">
        <v>386</v>
      </c>
      <c r="BF4" s="43" t="s">
        <v>387</v>
      </c>
      <c r="BG4" s="43" t="s">
        <v>388</v>
      </c>
      <c r="BH4" s="43" t="s">
        <v>389</v>
      </c>
      <c r="BI4" s="43" t="s">
        <v>383</v>
      </c>
      <c r="BJ4" s="43" t="s">
        <v>383</v>
      </c>
      <c r="BK4" s="43" t="s">
        <v>383</v>
      </c>
      <c r="BL4" s="43" t="s">
        <v>383</v>
      </c>
      <c r="BM4" s="43" t="s">
        <v>383</v>
      </c>
      <c r="BN4" s="43" t="s">
        <v>383</v>
      </c>
      <c r="BO4" s="43" t="s">
        <v>383</v>
      </c>
      <c r="BP4" s="43" t="s">
        <v>383</v>
      </c>
      <c r="BQ4" s="43" t="s">
        <v>383</v>
      </c>
      <c r="BR4" s="43" t="s">
        <v>383</v>
      </c>
      <c r="BS4" s="43" t="s">
        <v>384</v>
      </c>
      <c r="BT4" s="43" t="s">
        <v>384</v>
      </c>
      <c r="BU4" s="44" t="s">
        <v>391</v>
      </c>
      <c r="BV4" s="44" t="s">
        <v>391</v>
      </c>
      <c r="BW4" s="43" t="s">
        <v>330</v>
      </c>
      <c r="BX4" s="43" t="s">
        <v>381</v>
      </c>
      <c r="BY4" s="43" t="s">
        <v>382</v>
      </c>
      <c r="BZ4" s="43" t="s">
        <v>327</v>
      </c>
      <c r="CA4" s="43" t="s">
        <v>327</v>
      </c>
      <c r="CB4" s="43" t="s">
        <v>327</v>
      </c>
      <c r="CC4" s="43" t="s">
        <v>327</v>
      </c>
      <c r="CD4" s="43" t="s">
        <v>327</v>
      </c>
      <c r="CE4" s="43" t="s">
        <v>331</v>
      </c>
      <c r="CF4" s="43" t="s">
        <v>327</v>
      </c>
      <c r="CG4" s="43" t="s">
        <v>327</v>
      </c>
      <c r="CH4" s="43" t="s">
        <v>327</v>
      </c>
      <c r="CI4" s="43" t="s">
        <v>332</v>
      </c>
      <c r="CJ4" s="43" t="s">
        <v>333</v>
      </c>
      <c r="CK4" s="43" t="s">
        <v>334</v>
      </c>
      <c r="CL4" s="45" t="s">
        <v>335</v>
      </c>
      <c r="CM4" s="45" t="s">
        <v>335</v>
      </c>
      <c r="CN4" s="45" t="s">
        <v>335</v>
      </c>
      <c r="CO4" s="45" t="s">
        <v>335</v>
      </c>
      <c r="CP4" s="46" t="s">
        <v>335</v>
      </c>
      <c r="CQ4" s="46" t="s">
        <v>335</v>
      </c>
      <c r="CR4" s="46" t="s">
        <v>335</v>
      </c>
      <c r="CS4" s="46" t="s">
        <v>335</v>
      </c>
      <c r="CT4" s="46" t="s">
        <v>335</v>
      </c>
      <c r="CU4" s="44" t="s">
        <v>335</v>
      </c>
      <c r="CV4" s="44" t="s">
        <v>335</v>
      </c>
      <c r="CW4" s="44" t="s">
        <v>335</v>
      </c>
      <c r="CX4" s="44" t="s">
        <v>335</v>
      </c>
      <c r="CY4" s="44" t="s">
        <v>335</v>
      </c>
      <c r="CZ4" s="47" t="s">
        <v>335</v>
      </c>
      <c r="DA4" s="47" t="s">
        <v>335</v>
      </c>
      <c r="DB4" s="47" t="s">
        <v>335</v>
      </c>
      <c r="DC4" s="47" t="s">
        <v>335</v>
      </c>
      <c r="DD4" s="47" t="s">
        <v>335</v>
      </c>
      <c r="DE4" s="47" t="s">
        <v>335</v>
      </c>
      <c r="DF4" s="48"/>
    </row>
    <row r="5" spans="1:115" ht="22.5" customHeight="1" x14ac:dyDescent="0.25">
      <c r="A5" s="36" t="s">
        <v>343</v>
      </c>
      <c r="B5" s="36" t="s">
        <v>368</v>
      </c>
      <c r="C5" s="48" t="s">
        <v>174</v>
      </c>
      <c r="D5" s="48" t="s">
        <v>369</v>
      </c>
      <c r="E5" s="48"/>
      <c r="F5" s="48"/>
      <c r="G5" s="48"/>
      <c r="H5" s="48"/>
      <c r="I5" s="48"/>
      <c r="J5" s="48"/>
      <c r="K5" s="42"/>
      <c r="L5" s="42"/>
      <c r="M5" s="42"/>
      <c r="N5" s="42"/>
      <c r="O5" s="42"/>
      <c r="P5" s="42"/>
      <c r="Q5" s="42"/>
      <c r="R5" s="42"/>
      <c r="S5" s="42"/>
      <c r="T5" s="42"/>
      <c r="U5" s="42"/>
      <c r="V5" s="42"/>
      <c r="W5" s="42"/>
      <c r="X5" s="42"/>
      <c r="Y5" s="42"/>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4"/>
      <c r="BV5" s="44"/>
      <c r="BW5" s="43"/>
      <c r="BX5" s="43"/>
      <c r="BY5" s="43"/>
      <c r="BZ5" s="43"/>
      <c r="CA5" s="43"/>
      <c r="CB5" s="43"/>
      <c r="CC5" s="43"/>
      <c r="CD5" s="43"/>
      <c r="CE5" s="43"/>
      <c r="CF5" s="43"/>
      <c r="CG5" s="43"/>
      <c r="CH5" s="43"/>
      <c r="CI5" s="43"/>
      <c r="CJ5" s="43"/>
      <c r="CK5" s="43"/>
      <c r="CL5" s="45"/>
      <c r="CM5" s="45"/>
      <c r="CN5" s="45"/>
      <c r="CO5" s="45"/>
      <c r="CP5" s="46"/>
      <c r="CQ5" s="46"/>
      <c r="CR5" s="46"/>
      <c r="CS5" s="46"/>
      <c r="CT5" s="46"/>
      <c r="CU5" s="44"/>
      <c r="CV5" s="44"/>
      <c r="CW5" s="44"/>
      <c r="CX5" s="44"/>
      <c r="CY5" s="44"/>
      <c r="CZ5" s="47"/>
      <c r="DA5" s="47"/>
      <c r="DB5" s="47"/>
      <c r="DC5" s="47"/>
      <c r="DD5" s="47"/>
      <c r="DE5" s="47"/>
      <c r="DF5" s="48"/>
    </row>
    <row r="6" spans="1:115" s="152" customFormat="1" x14ac:dyDescent="0.25">
      <c r="A6" s="149" t="s">
        <v>404</v>
      </c>
      <c r="B6" s="149" t="s">
        <v>405</v>
      </c>
      <c r="C6" s="150" t="s">
        <v>418</v>
      </c>
      <c r="D6" s="150">
        <v>1</v>
      </c>
      <c r="E6" s="150">
        <v>860</v>
      </c>
      <c r="F6" s="150">
        <v>193</v>
      </c>
      <c r="G6" s="150">
        <v>10</v>
      </c>
      <c r="H6" s="150">
        <v>1</v>
      </c>
      <c r="I6" s="150">
        <v>0</v>
      </c>
      <c r="J6" s="150" t="s">
        <v>406</v>
      </c>
      <c r="K6" s="150">
        <v>1</v>
      </c>
      <c r="L6" s="150">
        <v>1</v>
      </c>
      <c r="M6" s="150">
        <v>1</v>
      </c>
      <c r="N6" s="150">
        <v>1</v>
      </c>
      <c r="O6" s="150">
        <v>1</v>
      </c>
      <c r="P6" s="150">
        <v>1</v>
      </c>
      <c r="Q6" s="150">
        <v>1</v>
      </c>
      <c r="R6" s="150">
        <v>1</v>
      </c>
      <c r="S6" s="150">
        <v>1</v>
      </c>
      <c r="T6" s="150">
        <v>1</v>
      </c>
      <c r="U6" s="150">
        <v>1</v>
      </c>
      <c r="V6" s="150"/>
      <c r="W6" s="150">
        <v>1</v>
      </c>
      <c r="X6" s="150">
        <v>1</v>
      </c>
      <c r="Y6" s="150">
        <v>1</v>
      </c>
      <c r="Z6" s="150">
        <v>1</v>
      </c>
      <c r="AA6" s="150">
        <v>1</v>
      </c>
      <c r="AB6" s="150">
        <v>1</v>
      </c>
      <c r="AC6" s="150">
        <v>1</v>
      </c>
      <c r="AD6" s="150">
        <v>1</v>
      </c>
      <c r="AE6" s="150">
        <v>1</v>
      </c>
      <c r="AF6" s="150">
        <v>1</v>
      </c>
      <c r="AG6" s="150">
        <v>1</v>
      </c>
      <c r="AH6" s="150">
        <v>1</v>
      </c>
      <c r="AI6" s="150">
        <v>1</v>
      </c>
      <c r="AJ6" s="150">
        <v>1</v>
      </c>
      <c r="AK6" s="150">
        <v>1</v>
      </c>
      <c r="AL6" s="150">
        <v>1</v>
      </c>
      <c r="AM6" s="150">
        <v>1</v>
      </c>
      <c r="AN6" s="150">
        <v>1</v>
      </c>
      <c r="AO6" s="150">
        <v>1</v>
      </c>
      <c r="AP6" s="150">
        <v>1</v>
      </c>
      <c r="AQ6" s="150">
        <v>1</v>
      </c>
      <c r="AR6" s="150">
        <v>1</v>
      </c>
      <c r="AS6" s="150">
        <v>1</v>
      </c>
      <c r="AT6" s="150">
        <v>1</v>
      </c>
      <c r="AU6" s="150">
        <v>1</v>
      </c>
      <c r="AV6" s="150">
        <v>1</v>
      </c>
      <c r="AW6" s="150">
        <v>1</v>
      </c>
      <c r="AX6" s="150">
        <v>1</v>
      </c>
      <c r="AY6" s="150">
        <v>1</v>
      </c>
      <c r="AZ6" s="150"/>
      <c r="BA6" s="150"/>
      <c r="BB6" s="150"/>
      <c r="BC6" s="150"/>
      <c r="BD6" s="150">
        <v>1</v>
      </c>
      <c r="BE6" s="150">
        <v>1</v>
      </c>
      <c r="BF6" s="150">
        <v>1</v>
      </c>
      <c r="BG6" s="150">
        <v>1</v>
      </c>
      <c r="BH6" s="150">
        <v>1</v>
      </c>
      <c r="BI6" s="150">
        <v>1</v>
      </c>
      <c r="BJ6" s="150">
        <v>1</v>
      </c>
      <c r="BK6" s="150">
        <v>1</v>
      </c>
      <c r="BL6" s="150">
        <v>1</v>
      </c>
      <c r="BM6" s="150">
        <v>1</v>
      </c>
      <c r="BN6" s="150">
        <v>1</v>
      </c>
      <c r="BO6" s="150">
        <v>1</v>
      </c>
      <c r="BP6" s="150">
        <v>1</v>
      </c>
      <c r="BQ6" s="150">
        <v>1</v>
      </c>
      <c r="BR6" s="150">
        <v>1</v>
      </c>
      <c r="BS6" s="150">
        <v>1</v>
      </c>
      <c r="BT6" s="150">
        <v>1</v>
      </c>
      <c r="BU6" s="150">
        <v>1</v>
      </c>
      <c r="BV6" s="150">
        <v>1</v>
      </c>
      <c r="BW6" s="150">
        <v>1</v>
      </c>
      <c r="BX6" s="150">
        <v>1</v>
      </c>
      <c r="BY6" s="150">
        <v>1</v>
      </c>
      <c r="BZ6" s="150"/>
      <c r="CA6" s="150">
        <v>1</v>
      </c>
      <c r="CB6" s="150">
        <v>1</v>
      </c>
      <c r="CC6" s="150">
        <v>1</v>
      </c>
      <c r="CD6" s="150">
        <v>1</v>
      </c>
      <c r="CE6" s="150">
        <v>1</v>
      </c>
      <c r="CF6" s="150">
        <v>1</v>
      </c>
      <c r="CG6" s="150">
        <v>1</v>
      </c>
      <c r="CH6" s="150">
        <v>1</v>
      </c>
      <c r="CI6" s="150">
        <v>1</v>
      </c>
      <c r="CJ6" s="150">
        <v>1</v>
      </c>
      <c r="CK6" s="150">
        <v>1</v>
      </c>
      <c r="CL6" s="150">
        <v>1</v>
      </c>
      <c r="CM6" s="150">
        <v>1</v>
      </c>
      <c r="CN6" s="150">
        <v>1</v>
      </c>
      <c r="CO6" s="150">
        <v>1</v>
      </c>
      <c r="CP6" s="150">
        <v>1</v>
      </c>
      <c r="CQ6" s="150">
        <v>1</v>
      </c>
      <c r="CR6" s="150">
        <v>1</v>
      </c>
      <c r="CS6" s="150">
        <v>1</v>
      </c>
      <c r="CT6" s="150">
        <v>1</v>
      </c>
      <c r="CU6" s="150">
        <v>1</v>
      </c>
      <c r="CV6" s="150">
        <v>1</v>
      </c>
      <c r="CW6" s="150">
        <v>0</v>
      </c>
      <c r="CX6" s="150">
        <v>0</v>
      </c>
      <c r="CY6" s="150">
        <v>0</v>
      </c>
      <c r="CZ6" s="150">
        <v>0</v>
      </c>
      <c r="DA6" s="150">
        <v>0</v>
      </c>
      <c r="DB6" s="150">
        <v>0</v>
      </c>
      <c r="DC6" s="150">
        <v>1</v>
      </c>
      <c r="DD6" s="150">
        <v>1</v>
      </c>
      <c r="DE6" s="150">
        <v>1</v>
      </c>
      <c r="DF6" s="151"/>
      <c r="DH6" s="151"/>
      <c r="DI6" s="151"/>
      <c r="DJ6" s="151"/>
      <c r="DK6" s="151"/>
    </row>
    <row r="7" spans="1:115" s="152" customFormat="1" x14ac:dyDescent="0.25">
      <c r="A7" s="149" t="s">
        <v>404</v>
      </c>
      <c r="B7" s="149" t="s">
        <v>405</v>
      </c>
      <c r="C7" s="150" t="s">
        <v>419</v>
      </c>
      <c r="D7" s="150">
        <v>2</v>
      </c>
      <c r="E7" s="150">
        <v>422</v>
      </c>
      <c r="F7" s="150">
        <v>105</v>
      </c>
      <c r="G7" s="150">
        <v>2</v>
      </c>
      <c r="H7" s="150">
        <v>1</v>
      </c>
      <c r="I7" s="150">
        <v>0</v>
      </c>
      <c r="J7" s="150" t="s">
        <v>406</v>
      </c>
      <c r="K7" s="150">
        <v>1</v>
      </c>
      <c r="L7" s="150">
        <v>1</v>
      </c>
      <c r="M7" s="150">
        <v>1</v>
      </c>
      <c r="N7" s="150">
        <v>1</v>
      </c>
      <c r="O7" s="150">
        <v>1</v>
      </c>
      <c r="P7" s="150">
        <v>1</v>
      </c>
      <c r="Q7" s="150">
        <v>1</v>
      </c>
      <c r="R7" s="150">
        <v>1</v>
      </c>
      <c r="S7" s="150">
        <v>1</v>
      </c>
      <c r="T7" s="150">
        <v>1</v>
      </c>
      <c r="U7" s="150">
        <v>1</v>
      </c>
      <c r="V7" s="150"/>
      <c r="W7" s="150">
        <v>1</v>
      </c>
      <c r="X7" s="150">
        <v>1</v>
      </c>
      <c r="Y7" s="150">
        <v>1</v>
      </c>
      <c r="Z7" s="150">
        <v>1</v>
      </c>
      <c r="AA7" s="150">
        <v>1</v>
      </c>
      <c r="AB7" s="150">
        <v>1</v>
      </c>
      <c r="AC7" s="150">
        <v>1</v>
      </c>
      <c r="AD7" s="150">
        <v>1</v>
      </c>
      <c r="AE7" s="150">
        <v>1</v>
      </c>
      <c r="AF7" s="150">
        <v>1</v>
      </c>
      <c r="AG7" s="150">
        <v>1</v>
      </c>
      <c r="AH7" s="150">
        <v>1</v>
      </c>
      <c r="AI7" s="150">
        <v>1</v>
      </c>
      <c r="AJ7" s="150">
        <v>1</v>
      </c>
      <c r="AK7" s="150">
        <v>1</v>
      </c>
      <c r="AL7" s="150">
        <v>1</v>
      </c>
      <c r="AM7" s="150">
        <v>1</v>
      </c>
      <c r="AN7" s="150">
        <v>1</v>
      </c>
      <c r="AO7" s="150">
        <v>1</v>
      </c>
      <c r="AP7" s="150">
        <v>1</v>
      </c>
      <c r="AQ7" s="150">
        <v>1</v>
      </c>
      <c r="AR7" s="150">
        <v>1</v>
      </c>
      <c r="AS7" s="150">
        <v>1</v>
      </c>
      <c r="AT7" s="150">
        <v>1</v>
      </c>
      <c r="AU7" s="150">
        <v>1</v>
      </c>
      <c r="AV7" s="150">
        <v>1</v>
      </c>
      <c r="AW7" s="150">
        <v>1</v>
      </c>
      <c r="AX7" s="150">
        <v>1</v>
      </c>
      <c r="AY7" s="150">
        <v>1</v>
      </c>
      <c r="AZ7" s="150"/>
      <c r="BA7" s="150"/>
      <c r="BB7" s="150"/>
      <c r="BC7" s="150"/>
      <c r="BD7" s="150">
        <v>1</v>
      </c>
      <c r="BE7" s="150">
        <v>1</v>
      </c>
      <c r="BF7" s="150">
        <v>1</v>
      </c>
      <c r="BG7" s="150">
        <v>1</v>
      </c>
      <c r="BH7" s="150">
        <v>1</v>
      </c>
      <c r="BI7" s="150">
        <v>1</v>
      </c>
      <c r="BJ7" s="150">
        <v>1</v>
      </c>
      <c r="BK7" s="150">
        <v>1</v>
      </c>
      <c r="BL7" s="150">
        <v>1</v>
      </c>
      <c r="BM7" s="150">
        <v>1</v>
      </c>
      <c r="BN7" s="150">
        <v>1</v>
      </c>
      <c r="BO7" s="150">
        <v>1</v>
      </c>
      <c r="BP7" s="150">
        <v>1</v>
      </c>
      <c r="BQ7" s="150">
        <v>1</v>
      </c>
      <c r="BR7" s="150">
        <v>1</v>
      </c>
      <c r="BS7" s="150">
        <v>1</v>
      </c>
      <c r="BT7" s="150">
        <v>1</v>
      </c>
      <c r="BU7" s="150">
        <v>1</v>
      </c>
      <c r="BV7" s="150">
        <v>1</v>
      </c>
      <c r="BW7" s="150">
        <v>1</v>
      </c>
      <c r="BX7" s="150">
        <v>1</v>
      </c>
      <c r="BY7" s="150">
        <v>1</v>
      </c>
      <c r="BZ7" s="150"/>
      <c r="CA7" s="150">
        <v>1</v>
      </c>
      <c r="CB7" s="150">
        <v>1</v>
      </c>
      <c r="CC7" s="150">
        <v>1</v>
      </c>
      <c r="CD7" s="150">
        <v>1</v>
      </c>
      <c r="CE7" s="150">
        <v>1</v>
      </c>
      <c r="CF7" s="150">
        <v>1</v>
      </c>
      <c r="CG7" s="150">
        <v>1</v>
      </c>
      <c r="CH7" s="150">
        <v>1</v>
      </c>
      <c r="CI7" s="150">
        <v>1</v>
      </c>
      <c r="CJ7" s="150">
        <v>1</v>
      </c>
      <c r="CK7" s="150">
        <v>1</v>
      </c>
      <c r="CL7" s="150">
        <v>1</v>
      </c>
      <c r="CM7" s="150">
        <v>1</v>
      </c>
      <c r="CN7" s="150">
        <v>1</v>
      </c>
      <c r="CO7" s="150">
        <v>1</v>
      </c>
      <c r="CP7" s="150">
        <v>1</v>
      </c>
      <c r="CQ7" s="150">
        <v>1</v>
      </c>
      <c r="CR7" s="150">
        <v>1</v>
      </c>
      <c r="CS7" s="150">
        <v>1</v>
      </c>
      <c r="CT7" s="150">
        <v>1</v>
      </c>
      <c r="CU7" s="150">
        <v>1</v>
      </c>
      <c r="CV7" s="150">
        <v>0</v>
      </c>
      <c r="CW7" s="150">
        <v>0</v>
      </c>
      <c r="CX7" s="150">
        <v>0</v>
      </c>
      <c r="CY7" s="150">
        <v>0</v>
      </c>
      <c r="CZ7" s="150">
        <v>0</v>
      </c>
      <c r="DA7" s="150">
        <v>1</v>
      </c>
      <c r="DB7" s="150">
        <v>0</v>
      </c>
      <c r="DC7" s="150">
        <v>1</v>
      </c>
      <c r="DD7" s="150">
        <v>1</v>
      </c>
      <c r="DE7" s="150">
        <v>1</v>
      </c>
      <c r="DF7" s="151"/>
      <c r="DH7" s="151"/>
      <c r="DI7" s="151"/>
      <c r="DJ7" s="151"/>
      <c r="DK7" s="151"/>
    </row>
    <row r="8" spans="1:115" s="152" customFormat="1" x14ac:dyDescent="0.25">
      <c r="A8" s="149" t="s">
        <v>404</v>
      </c>
      <c r="B8" s="149" t="s">
        <v>405</v>
      </c>
      <c r="C8" s="150" t="s">
        <v>420</v>
      </c>
      <c r="D8" s="150">
        <v>3</v>
      </c>
      <c r="E8" s="150">
        <v>634</v>
      </c>
      <c r="F8" s="150">
        <v>134</v>
      </c>
      <c r="G8" s="150">
        <v>5</v>
      </c>
      <c r="H8" s="150">
        <v>1</v>
      </c>
      <c r="I8" s="150">
        <v>0</v>
      </c>
      <c r="J8" s="150" t="s">
        <v>406</v>
      </c>
      <c r="K8" s="150">
        <v>1</v>
      </c>
      <c r="L8" s="150">
        <v>1</v>
      </c>
      <c r="M8" s="150">
        <v>1</v>
      </c>
      <c r="N8" s="150">
        <v>1</v>
      </c>
      <c r="O8" s="150">
        <v>1</v>
      </c>
      <c r="P8" s="150">
        <v>1</v>
      </c>
      <c r="Q8" s="150">
        <v>1</v>
      </c>
      <c r="R8" s="150">
        <v>1</v>
      </c>
      <c r="S8" s="150">
        <v>1</v>
      </c>
      <c r="T8" s="150">
        <v>1</v>
      </c>
      <c r="U8" s="150">
        <v>1</v>
      </c>
      <c r="V8" s="150"/>
      <c r="W8" s="150">
        <v>1</v>
      </c>
      <c r="X8" s="150">
        <v>1</v>
      </c>
      <c r="Y8" s="150">
        <v>1</v>
      </c>
      <c r="Z8" s="150">
        <v>1</v>
      </c>
      <c r="AA8" s="150">
        <v>1</v>
      </c>
      <c r="AB8" s="150">
        <v>1</v>
      </c>
      <c r="AC8" s="150">
        <v>1</v>
      </c>
      <c r="AD8" s="150">
        <v>1</v>
      </c>
      <c r="AE8" s="150">
        <v>1</v>
      </c>
      <c r="AF8" s="150">
        <v>1</v>
      </c>
      <c r="AG8" s="150">
        <v>1</v>
      </c>
      <c r="AH8" s="150">
        <v>1</v>
      </c>
      <c r="AI8" s="150">
        <v>1</v>
      </c>
      <c r="AJ8" s="150">
        <v>1</v>
      </c>
      <c r="AK8" s="150">
        <v>1</v>
      </c>
      <c r="AL8" s="150">
        <v>1</v>
      </c>
      <c r="AM8" s="150">
        <v>1</v>
      </c>
      <c r="AN8" s="150">
        <v>1</v>
      </c>
      <c r="AO8" s="150">
        <v>1</v>
      </c>
      <c r="AP8" s="150">
        <v>1</v>
      </c>
      <c r="AQ8" s="150">
        <v>1</v>
      </c>
      <c r="AR8" s="150">
        <v>1</v>
      </c>
      <c r="AS8" s="150">
        <v>1</v>
      </c>
      <c r="AT8" s="150">
        <v>1</v>
      </c>
      <c r="AU8" s="150">
        <v>1</v>
      </c>
      <c r="AV8" s="150">
        <v>1</v>
      </c>
      <c r="AW8" s="150">
        <v>1</v>
      </c>
      <c r="AX8" s="150">
        <v>1</v>
      </c>
      <c r="AY8" s="150">
        <v>1</v>
      </c>
      <c r="AZ8" s="150"/>
      <c r="BA8" s="150"/>
      <c r="BB8" s="150"/>
      <c r="BC8" s="150"/>
      <c r="BD8" s="150">
        <v>1</v>
      </c>
      <c r="BE8" s="150">
        <v>1</v>
      </c>
      <c r="BF8" s="150">
        <v>1</v>
      </c>
      <c r="BG8" s="150">
        <v>1</v>
      </c>
      <c r="BH8" s="150">
        <v>1</v>
      </c>
      <c r="BI8" s="150">
        <v>1</v>
      </c>
      <c r="BJ8" s="150">
        <v>1</v>
      </c>
      <c r="BK8" s="150">
        <v>1</v>
      </c>
      <c r="BL8" s="150">
        <v>1</v>
      </c>
      <c r="BM8" s="150">
        <v>1</v>
      </c>
      <c r="BN8" s="150">
        <v>1</v>
      </c>
      <c r="BO8" s="150">
        <v>1</v>
      </c>
      <c r="BP8" s="150">
        <v>1</v>
      </c>
      <c r="BQ8" s="150">
        <v>1</v>
      </c>
      <c r="BR8" s="150">
        <v>1</v>
      </c>
      <c r="BS8" s="150">
        <v>1</v>
      </c>
      <c r="BT8" s="150">
        <v>1</v>
      </c>
      <c r="BU8" s="150">
        <v>1</v>
      </c>
      <c r="BV8" s="150">
        <v>1</v>
      </c>
      <c r="BW8" s="150">
        <v>1</v>
      </c>
      <c r="BX8" s="150">
        <v>1</v>
      </c>
      <c r="BY8" s="150">
        <v>1</v>
      </c>
      <c r="BZ8" s="150"/>
      <c r="CA8" s="150">
        <v>1</v>
      </c>
      <c r="CB8" s="150">
        <v>1</v>
      </c>
      <c r="CC8" s="150">
        <v>1</v>
      </c>
      <c r="CD8" s="150">
        <v>1</v>
      </c>
      <c r="CE8" s="150">
        <v>1</v>
      </c>
      <c r="CF8" s="150">
        <v>1</v>
      </c>
      <c r="CG8" s="150">
        <v>1</v>
      </c>
      <c r="CH8" s="150">
        <v>1</v>
      </c>
      <c r="CI8" s="150">
        <v>1</v>
      </c>
      <c r="CJ8" s="150">
        <v>1</v>
      </c>
      <c r="CK8" s="150">
        <v>1</v>
      </c>
      <c r="CL8" s="150">
        <v>1</v>
      </c>
      <c r="CM8" s="150">
        <v>1</v>
      </c>
      <c r="CN8" s="150">
        <v>1</v>
      </c>
      <c r="CO8" s="150">
        <v>1</v>
      </c>
      <c r="CP8" s="150">
        <v>1</v>
      </c>
      <c r="CQ8" s="150">
        <v>1</v>
      </c>
      <c r="CR8" s="150">
        <v>1</v>
      </c>
      <c r="CS8" s="150">
        <v>1</v>
      </c>
      <c r="CT8" s="150">
        <v>1</v>
      </c>
      <c r="CU8" s="150">
        <v>1</v>
      </c>
      <c r="CV8" s="150">
        <v>1</v>
      </c>
      <c r="CW8" s="150">
        <v>0</v>
      </c>
      <c r="CX8" s="150">
        <v>1</v>
      </c>
      <c r="CY8" s="150">
        <v>1</v>
      </c>
      <c r="CZ8" s="150">
        <v>0</v>
      </c>
      <c r="DA8" s="150">
        <v>1</v>
      </c>
      <c r="DB8" s="150">
        <v>0</v>
      </c>
      <c r="DC8" s="150">
        <v>1</v>
      </c>
      <c r="DD8" s="150">
        <v>1</v>
      </c>
      <c r="DE8" s="150">
        <v>1</v>
      </c>
      <c r="DF8" s="151"/>
      <c r="DH8" s="151"/>
      <c r="DI8" s="151"/>
      <c r="DJ8" s="151"/>
      <c r="DK8" s="151"/>
    </row>
    <row r="9" spans="1:115" s="152" customFormat="1" x14ac:dyDescent="0.25">
      <c r="A9" s="149" t="s">
        <v>404</v>
      </c>
      <c r="B9" s="149" t="s">
        <v>405</v>
      </c>
      <c r="C9" s="150" t="s">
        <v>421</v>
      </c>
      <c r="D9" s="150">
        <v>4</v>
      </c>
      <c r="E9" s="150">
        <v>595</v>
      </c>
      <c r="F9" s="150">
        <v>120</v>
      </c>
      <c r="G9" s="150">
        <v>3</v>
      </c>
      <c r="H9" s="150">
        <v>1</v>
      </c>
      <c r="I9" s="150">
        <v>0</v>
      </c>
      <c r="J9" s="150" t="s">
        <v>406</v>
      </c>
      <c r="K9" s="150">
        <v>1</v>
      </c>
      <c r="L9" s="150">
        <v>1</v>
      </c>
      <c r="M9" s="150">
        <v>1</v>
      </c>
      <c r="N9" s="150">
        <v>1</v>
      </c>
      <c r="O9" s="150">
        <v>1</v>
      </c>
      <c r="P9" s="150">
        <v>1</v>
      </c>
      <c r="Q9" s="150">
        <v>1</v>
      </c>
      <c r="R9" s="150">
        <v>1</v>
      </c>
      <c r="S9" s="150">
        <v>1</v>
      </c>
      <c r="T9" s="150">
        <v>1</v>
      </c>
      <c r="U9" s="150">
        <v>1</v>
      </c>
      <c r="V9" s="150"/>
      <c r="W9" s="150">
        <v>1</v>
      </c>
      <c r="X9" s="150">
        <v>1</v>
      </c>
      <c r="Y9" s="150">
        <v>1</v>
      </c>
      <c r="Z9" s="150">
        <v>1</v>
      </c>
      <c r="AA9" s="150">
        <v>1</v>
      </c>
      <c r="AB9" s="150">
        <v>1</v>
      </c>
      <c r="AC9" s="150">
        <v>1</v>
      </c>
      <c r="AD9" s="150">
        <v>1</v>
      </c>
      <c r="AE9" s="150">
        <v>1</v>
      </c>
      <c r="AF9" s="150">
        <v>1</v>
      </c>
      <c r="AG9" s="150">
        <v>1</v>
      </c>
      <c r="AH9" s="150">
        <v>1</v>
      </c>
      <c r="AI9" s="150">
        <v>1</v>
      </c>
      <c r="AJ9" s="150">
        <v>1</v>
      </c>
      <c r="AK9" s="150">
        <v>1</v>
      </c>
      <c r="AL9" s="150">
        <v>1</v>
      </c>
      <c r="AM9" s="150">
        <v>1</v>
      </c>
      <c r="AN9" s="150">
        <v>1</v>
      </c>
      <c r="AO9" s="150">
        <v>1</v>
      </c>
      <c r="AP9" s="150">
        <v>1</v>
      </c>
      <c r="AQ9" s="150">
        <v>1</v>
      </c>
      <c r="AR9" s="150">
        <v>1</v>
      </c>
      <c r="AS9" s="150">
        <v>1</v>
      </c>
      <c r="AT9" s="150">
        <v>1</v>
      </c>
      <c r="AU9" s="150">
        <v>1</v>
      </c>
      <c r="AV9" s="150">
        <v>1</v>
      </c>
      <c r="AW9" s="150">
        <v>1</v>
      </c>
      <c r="AX9" s="150">
        <v>1</v>
      </c>
      <c r="AY9" s="150">
        <v>1</v>
      </c>
      <c r="AZ9" s="150"/>
      <c r="BA9" s="150"/>
      <c r="BB9" s="150"/>
      <c r="BC9" s="150"/>
      <c r="BD9" s="150">
        <v>1</v>
      </c>
      <c r="BE9" s="150">
        <v>1</v>
      </c>
      <c r="BF9" s="150">
        <v>1</v>
      </c>
      <c r="BG9" s="150">
        <v>1</v>
      </c>
      <c r="BH9" s="150">
        <v>1</v>
      </c>
      <c r="BI9" s="150">
        <v>1</v>
      </c>
      <c r="BJ9" s="150">
        <v>1</v>
      </c>
      <c r="BK9" s="150">
        <v>1</v>
      </c>
      <c r="BL9" s="150">
        <v>1</v>
      </c>
      <c r="BM9" s="150">
        <v>1</v>
      </c>
      <c r="BN9" s="150">
        <v>1</v>
      </c>
      <c r="BO9" s="150">
        <v>1</v>
      </c>
      <c r="BP9" s="150">
        <v>1</v>
      </c>
      <c r="BQ9" s="150">
        <v>1</v>
      </c>
      <c r="BR9" s="150">
        <v>1</v>
      </c>
      <c r="BS9" s="150">
        <v>1</v>
      </c>
      <c r="BT9" s="150">
        <v>1</v>
      </c>
      <c r="BU9" s="150">
        <v>1</v>
      </c>
      <c r="BV9" s="150">
        <v>1</v>
      </c>
      <c r="BW9" s="150">
        <v>1</v>
      </c>
      <c r="BX9" s="150">
        <v>1</v>
      </c>
      <c r="BY9" s="150">
        <v>1</v>
      </c>
      <c r="BZ9" s="150"/>
      <c r="CA9" s="150">
        <v>1</v>
      </c>
      <c r="CB9" s="150">
        <v>1</v>
      </c>
      <c r="CC9" s="150">
        <v>1</v>
      </c>
      <c r="CD9" s="150">
        <v>1</v>
      </c>
      <c r="CE9" s="150">
        <v>1</v>
      </c>
      <c r="CF9" s="150">
        <v>1</v>
      </c>
      <c r="CG9" s="150">
        <v>1</v>
      </c>
      <c r="CH9" s="150">
        <v>1</v>
      </c>
      <c r="CI9" s="150">
        <v>1</v>
      </c>
      <c r="CJ9" s="150">
        <v>1</v>
      </c>
      <c r="CK9" s="150">
        <v>1</v>
      </c>
      <c r="CL9" s="150">
        <v>1</v>
      </c>
      <c r="CM9" s="150">
        <v>1</v>
      </c>
      <c r="CN9" s="150">
        <v>1</v>
      </c>
      <c r="CO9" s="150">
        <v>1</v>
      </c>
      <c r="CP9" s="150">
        <v>1</v>
      </c>
      <c r="CQ9" s="150">
        <v>1</v>
      </c>
      <c r="CR9" s="150">
        <v>1</v>
      </c>
      <c r="CS9" s="150">
        <v>1</v>
      </c>
      <c r="CT9" s="150">
        <v>1</v>
      </c>
      <c r="CU9" s="150">
        <v>1</v>
      </c>
      <c r="CV9" s="150">
        <v>1</v>
      </c>
      <c r="CW9" s="150">
        <v>1</v>
      </c>
      <c r="CX9" s="150">
        <v>1</v>
      </c>
      <c r="CY9" s="150">
        <v>1</v>
      </c>
      <c r="CZ9" s="150">
        <v>0</v>
      </c>
      <c r="DA9" s="150">
        <v>1</v>
      </c>
      <c r="DB9" s="150">
        <v>0</v>
      </c>
      <c r="DC9" s="150">
        <v>1</v>
      </c>
      <c r="DD9" s="150">
        <v>1</v>
      </c>
      <c r="DE9" s="150">
        <v>1</v>
      </c>
      <c r="DF9" s="151"/>
      <c r="DH9" s="151"/>
      <c r="DI9" s="151"/>
      <c r="DJ9" s="151"/>
      <c r="DK9" s="151"/>
    </row>
    <row r="10" spans="1:115" s="152" customFormat="1" x14ac:dyDescent="0.25">
      <c r="A10" s="149" t="s">
        <v>404</v>
      </c>
      <c r="B10" s="149" t="s">
        <v>405</v>
      </c>
      <c r="C10" s="150" t="s">
        <v>422</v>
      </c>
      <c r="D10" s="150">
        <v>5</v>
      </c>
      <c r="E10" s="150">
        <v>696</v>
      </c>
      <c r="F10" s="150">
        <v>123</v>
      </c>
      <c r="G10" s="150">
        <v>3</v>
      </c>
      <c r="H10" s="150">
        <v>1</v>
      </c>
      <c r="I10" s="150">
        <v>0</v>
      </c>
      <c r="J10" s="150" t="s">
        <v>407</v>
      </c>
      <c r="K10" s="150">
        <v>1</v>
      </c>
      <c r="L10" s="150">
        <v>1</v>
      </c>
      <c r="M10" s="150">
        <v>1</v>
      </c>
      <c r="N10" s="150">
        <v>1</v>
      </c>
      <c r="O10" s="150">
        <v>1</v>
      </c>
      <c r="P10" s="150">
        <v>1</v>
      </c>
      <c r="Q10" s="150">
        <v>1</v>
      </c>
      <c r="R10" s="150">
        <v>1</v>
      </c>
      <c r="S10" s="150">
        <v>1</v>
      </c>
      <c r="T10" s="150">
        <v>1</v>
      </c>
      <c r="U10" s="150">
        <v>1</v>
      </c>
      <c r="V10" s="150"/>
      <c r="W10" s="150">
        <v>1</v>
      </c>
      <c r="X10" s="150">
        <v>1</v>
      </c>
      <c r="Y10" s="150">
        <v>1</v>
      </c>
      <c r="Z10" s="150">
        <v>1</v>
      </c>
      <c r="AA10" s="150">
        <v>1</v>
      </c>
      <c r="AB10" s="150">
        <v>1</v>
      </c>
      <c r="AC10" s="150">
        <v>1</v>
      </c>
      <c r="AD10" s="150">
        <v>1</v>
      </c>
      <c r="AE10" s="150">
        <v>1</v>
      </c>
      <c r="AF10" s="150">
        <v>1</v>
      </c>
      <c r="AG10" s="150">
        <v>1</v>
      </c>
      <c r="AH10" s="150">
        <v>1</v>
      </c>
      <c r="AI10" s="150">
        <v>1</v>
      </c>
      <c r="AJ10" s="150">
        <v>1</v>
      </c>
      <c r="AK10" s="150">
        <v>1</v>
      </c>
      <c r="AL10" s="150">
        <v>1</v>
      </c>
      <c r="AM10" s="150">
        <v>1</v>
      </c>
      <c r="AN10" s="150">
        <v>1</v>
      </c>
      <c r="AO10" s="150">
        <v>1</v>
      </c>
      <c r="AP10" s="150">
        <v>1</v>
      </c>
      <c r="AQ10" s="150">
        <v>1</v>
      </c>
      <c r="AR10" s="150">
        <v>1</v>
      </c>
      <c r="AS10" s="150">
        <v>1</v>
      </c>
      <c r="AT10" s="150">
        <v>1</v>
      </c>
      <c r="AU10" s="150">
        <v>1</v>
      </c>
      <c r="AV10" s="150">
        <v>1</v>
      </c>
      <c r="AW10" s="150">
        <v>1</v>
      </c>
      <c r="AX10" s="150">
        <v>1</v>
      </c>
      <c r="AY10" s="150">
        <v>1</v>
      </c>
      <c r="AZ10" s="150"/>
      <c r="BA10" s="150"/>
      <c r="BB10" s="150"/>
      <c r="BC10" s="150"/>
      <c r="BD10" s="150">
        <v>1</v>
      </c>
      <c r="BE10" s="150">
        <v>1</v>
      </c>
      <c r="BF10" s="150">
        <v>1</v>
      </c>
      <c r="BG10" s="150">
        <v>1</v>
      </c>
      <c r="BH10" s="150">
        <v>1</v>
      </c>
      <c r="BI10" s="150">
        <v>1</v>
      </c>
      <c r="BJ10" s="150">
        <v>1</v>
      </c>
      <c r="BK10" s="150">
        <v>1</v>
      </c>
      <c r="BL10" s="150">
        <v>1</v>
      </c>
      <c r="BM10" s="150">
        <v>1</v>
      </c>
      <c r="BN10" s="150">
        <v>1</v>
      </c>
      <c r="BO10" s="150">
        <v>1</v>
      </c>
      <c r="BP10" s="150">
        <v>1</v>
      </c>
      <c r="BQ10" s="150">
        <v>1</v>
      </c>
      <c r="BR10" s="150">
        <v>1</v>
      </c>
      <c r="BS10" s="150">
        <v>1</v>
      </c>
      <c r="BT10" s="150">
        <v>1</v>
      </c>
      <c r="BU10" s="150">
        <v>1</v>
      </c>
      <c r="BV10" s="150">
        <v>1</v>
      </c>
      <c r="BW10" s="150">
        <v>1</v>
      </c>
      <c r="BX10" s="150">
        <v>1</v>
      </c>
      <c r="BY10" s="150">
        <v>1</v>
      </c>
      <c r="BZ10" s="150"/>
      <c r="CA10" s="150">
        <v>1</v>
      </c>
      <c r="CB10" s="150">
        <v>1</v>
      </c>
      <c r="CC10" s="150">
        <v>1</v>
      </c>
      <c r="CD10" s="150">
        <v>1</v>
      </c>
      <c r="CE10" s="150">
        <v>1</v>
      </c>
      <c r="CF10" s="150">
        <v>1</v>
      </c>
      <c r="CG10" s="150">
        <v>1</v>
      </c>
      <c r="CH10" s="150">
        <v>1</v>
      </c>
      <c r="CI10" s="150">
        <v>1</v>
      </c>
      <c r="CJ10" s="150">
        <v>1</v>
      </c>
      <c r="CK10" s="150">
        <v>1</v>
      </c>
      <c r="CL10" s="150">
        <v>1</v>
      </c>
      <c r="CM10" s="150">
        <v>1</v>
      </c>
      <c r="CN10" s="150">
        <v>1</v>
      </c>
      <c r="CO10" s="150">
        <v>1</v>
      </c>
      <c r="CP10" s="150">
        <v>1</v>
      </c>
      <c r="CQ10" s="150">
        <v>1</v>
      </c>
      <c r="CR10" s="150">
        <v>1</v>
      </c>
      <c r="CS10" s="150">
        <v>1</v>
      </c>
      <c r="CT10" s="150">
        <v>1</v>
      </c>
      <c r="CU10" s="150">
        <v>0</v>
      </c>
      <c r="CV10" s="150">
        <v>1</v>
      </c>
      <c r="CW10" s="150">
        <v>0</v>
      </c>
      <c r="CX10" s="150">
        <v>0</v>
      </c>
      <c r="CY10" s="150">
        <v>0</v>
      </c>
      <c r="CZ10" s="150">
        <v>0</v>
      </c>
      <c r="DA10" s="150">
        <v>0</v>
      </c>
      <c r="DB10" s="150">
        <v>0</v>
      </c>
      <c r="DC10" s="150">
        <v>1</v>
      </c>
      <c r="DD10" s="150">
        <v>1</v>
      </c>
      <c r="DE10" s="150">
        <v>1</v>
      </c>
      <c r="DF10" s="151"/>
      <c r="DH10" s="151"/>
      <c r="DI10" s="151"/>
      <c r="DJ10" s="151"/>
      <c r="DK10" s="151"/>
    </row>
    <row r="11" spans="1:115" s="152" customFormat="1" x14ac:dyDescent="0.25">
      <c r="A11" s="149" t="s">
        <v>404</v>
      </c>
      <c r="B11" s="149" t="s">
        <v>405</v>
      </c>
      <c r="C11" s="150" t="s">
        <v>423</v>
      </c>
      <c r="D11" s="150">
        <v>6</v>
      </c>
      <c r="E11" s="150">
        <v>560</v>
      </c>
      <c r="F11" s="150">
        <v>93</v>
      </c>
      <c r="G11" s="150">
        <v>5</v>
      </c>
      <c r="H11" s="150">
        <v>1</v>
      </c>
      <c r="I11" s="150">
        <v>0</v>
      </c>
      <c r="J11" s="150" t="s">
        <v>407</v>
      </c>
      <c r="K11" s="150">
        <v>1</v>
      </c>
      <c r="L11" s="150">
        <v>1</v>
      </c>
      <c r="M11" s="150">
        <v>1</v>
      </c>
      <c r="N11" s="150">
        <v>1</v>
      </c>
      <c r="O11" s="150">
        <v>1</v>
      </c>
      <c r="P11" s="150">
        <v>1</v>
      </c>
      <c r="Q11" s="150">
        <v>1</v>
      </c>
      <c r="R11" s="150">
        <v>1</v>
      </c>
      <c r="S11" s="150">
        <v>1</v>
      </c>
      <c r="T11" s="150">
        <v>1</v>
      </c>
      <c r="U11" s="150">
        <v>1</v>
      </c>
      <c r="V11" s="150"/>
      <c r="W11" s="150">
        <v>1</v>
      </c>
      <c r="X11" s="150">
        <v>1</v>
      </c>
      <c r="Y11" s="150">
        <v>1</v>
      </c>
      <c r="Z11" s="150">
        <v>1</v>
      </c>
      <c r="AA11" s="150">
        <v>1</v>
      </c>
      <c r="AB11" s="150">
        <v>1</v>
      </c>
      <c r="AC11" s="150">
        <v>1</v>
      </c>
      <c r="AD11" s="150">
        <v>1</v>
      </c>
      <c r="AE11" s="150">
        <v>1</v>
      </c>
      <c r="AF11" s="150">
        <v>1</v>
      </c>
      <c r="AG11" s="150">
        <v>1</v>
      </c>
      <c r="AH11" s="150">
        <v>1</v>
      </c>
      <c r="AI11" s="150">
        <v>1</v>
      </c>
      <c r="AJ11" s="150">
        <v>1</v>
      </c>
      <c r="AK11" s="150">
        <v>1</v>
      </c>
      <c r="AL11" s="150">
        <v>1</v>
      </c>
      <c r="AM11" s="150">
        <v>1</v>
      </c>
      <c r="AN11" s="150">
        <v>1</v>
      </c>
      <c r="AO11" s="150">
        <v>1</v>
      </c>
      <c r="AP11" s="150">
        <v>1</v>
      </c>
      <c r="AQ11" s="150">
        <v>1</v>
      </c>
      <c r="AR11" s="150">
        <v>1</v>
      </c>
      <c r="AS11" s="150">
        <v>1</v>
      </c>
      <c r="AT11" s="150">
        <v>1</v>
      </c>
      <c r="AU11" s="150">
        <v>1</v>
      </c>
      <c r="AV11" s="150">
        <v>1</v>
      </c>
      <c r="AW11" s="150">
        <v>1</v>
      </c>
      <c r="AX11" s="150">
        <v>1</v>
      </c>
      <c r="AY11" s="150">
        <v>1</v>
      </c>
      <c r="AZ11" s="150"/>
      <c r="BA11" s="150"/>
      <c r="BB11" s="150"/>
      <c r="BC11" s="150"/>
      <c r="BD11" s="150">
        <v>1</v>
      </c>
      <c r="BE11" s="150">
        <v>1</v>
      </c>
      <c r="BF11" s="150">
        <v>1</v>
      </c>
      <c r="BG11" s="150">
        <v>1</v>
      </c>
      <c r="BH11" s="150">
        <v>1</v>
      </c>
      <c r="BI11" s="150">
        <v>1</v>
      </c>
      <c r="BJ11" s="150">
        <v>1</v>
      </c>
      <c r="BK11" s="150">
        <v>1</v>
      </c>
      <c r="BL11" s="150">
        <v>1</v>
      </c>
      <c r="BM11" s="150">
        <v>1</v>
      </c>
      <c r="BN11" s="150">
        <v>1</v>
      </c>
      <c r="BO11" s="150">
        <v>1</v>
      </c>
      <c r="BP11" s="150">
        <v>1</v>
      </c>
      <c r="BQ11" s="150">
        <v>1</v>
      </c>
      <c r="BR11" s="150">
        <v>1</v>
      </c>
      <c r="BS11" s="150">
        <v>1</v>
      </c>
      <c r="BT11" s="150">
        <v>1</v>
      </c>
      <c r="BU11" s="150">
        <v>1</v>
      </c>
      <c r="BV11" s="150">
        <v>1</v>
      </c>
      <c r="BW11" s="150">
        <v>1</v>
      </c>
      <c r="BX11" s="150">
        <v>1</v>
      </c>
      <c r="BY11" s="150">
        <v>1</v>
      </c>
      <c r="BZ11" s="150"/>
      <c r="CA11" s="150">
        <v>1</v>
      </c>
      <c r="CB11" s="150">
        <v>1</v>
      </c>
      <c r="CC11" s="150">
        <v>1</v>
      </c>
      <c r="CD11" s="150">
        <v>1</v>
      </c>
      <c r="CE11" s="150">
        <v>1</v>
      </c>
      <c r="CF11" s="150">
        <v>1</v>
      </c>
      <c r="CG11" s="150">
        <v>1</v>
      </c>
      <c r="CH11" s="150">
        <v>1</v>
      </c>
      <c r="CI11" s="150">
        <v>1</v>
      </c>
      <c r="CJ11" s="150">
        <v>1</v>
      </c>
      <c r="CK11" s="150">
        <v>1</v>
      </c>
      <c r="CL11" s="150">
        <v>1</v>
      </c>
      <c r="CM11" s="150">
        <v>1</v>
      </c>
      <c r="CN11" s="150">
        <v>1</v>
      </c>
      <c r="CO11" s="150">
        <v>1</v>
      </c>
      <c r="CP11" s="150">
        <v>1</v>
      </c>
      <c r="CQ11" s="150">
        <v>1</v>
      </c>
      <c r="CR11" s="150">
        <v>1</v>
      </c>
      <c r="CS11" s="150">
        <v>1</v>
      </c>
      <c r="CT11" s="150">
        <v>1</v>
      </c>
      <c r="CU11" s="150">
        <v>1</v>
      </c>
      <c r="CV11" s="150">
        <v>1</v>
      </c>
      <c r="CW11" s="150">
        <v>1</v>
      </c>
      <c r="CX11" s="150">
        <v>0</v>
      </c>
      <c r="CY11" s="150">
        <v>1</v>
      </c>
      <c r="CZ11" s="150">
        <v>0</v>
      </c>
      <c r="DA11" s="150">
        <v>1</v>
      </c>
      <c r="DB11" s="150">
        <v>0</v>
      </c>
      <c r="DC11" s="150">
        <v>1</v>
      </c>
      <c r="DD11" s="150">
        <v>1</v>
      </c>
      <c r="DE11" s="150">
        <v>1</v>
      </c>
      <c r="DF11" s="151"/>
      <c r="DH11" s="151"/>
      <c r="DI11" s="151"/>
      <c r="DJ11" s="151"/>
      <c r="DK11" s="151"/>
    </row>
    <row r="12" spans="1:115" s="152" customFormat="1" x14ac:dyDescent="0.25">
      <c r="A12" s="149" t="s">
        <v>404</v>
      </c>
      <c r="B12" s="149" t="s">
        <v>405</v>
      </c>
      <c r="C12" s="150" t="s">
        <v>424</v>
      </c>
      <c r="D12" s="150">
        <v>7</v>
      </c>
      <c r="E12" s="150">
        <v>503</v>
      </c>
      <c r="F12" s="150">
        <v>104</v>
      </c>
      <c r="G12" s="150">
        <v>3</v>
      </c>
      <c r="H12" s="150">
        <v>1</v>
      </c>
      <c r="I12" s="150">
        <v>0</v>
      </c>
      <c r="J12" s="150" t="s">
        <v>406</v>
      </c>
      <c r="K12" s="150">
        <v>1</v>
      </c>
      <c r="L12" s="150">
        <v>1</v>
      </c>
      <c r="M12" s="150">
        <v>1</v>
      </c>
      <c r="N12" s="150">
        <v>1</v>
      </c>
      <c r="O12" s="150">
        <v>1</v>
      </c>
      <c r="P12" s="150">
        <v>1</v>
      </c>
      <c r="Q12" s="150">
        <v>1</v>
      </c>
      <c r="R12" s="150">
        <v>1</v>
      </c>
      <c r="S12" s="150">
        <v>1</v>
      </c>
      <c r="T12" s="150">
        <v>1</v>
      </c>
      <c r="U12" s="150">
        <v>1</v>
      </c>
      <c r="V12" s="150"/>
      <c r="W12" s="150">
        <v>1</v>
      </c>
      <c r="X12" s="150">
        <v>1</v>
      </c>
      <c r="Y12" s="150">
        <v>1</v>
      </c>
      <c r="Z12" s="150">
        <v>1</v>
      </c>
      <c r="AA12" s="150">
        <v>1</v>
      </c>
      <c r="AB12" s="150">
        <v>1</v>
      </c>
      <c r="AC12" s="150">
        <v>1</v>
      </c>
      <c r="AD12" s="150">
        <v>1</v>
      </c>
      <c r="AE12" s="150">
        <v>1</v>
      </c>
      <c r="AF12" s="150">
        <v>1</v>
      </c>
      <c r="AG12" s="150">
        <v>1</v>
      </c>
      <c r="AH12" s="150">
        <v>1</v>
      </c>
      <c r="AI12" s="150">
        <v>1</v>
      </c>
      <c r="AJ12" s="150">
        <v>1</v>
      </c>
      <c r="AK12" s="150">
        <v>1</v>
      </c>
      <c r="AL12" s="150">
        <v>1</v>
      </c>
      <c r="AM12" s="150">
        <v>1</v>
      </c>
      <c r="AN12" s="150">
        <v>1</v>
      </c>
      <c r="AO12" s="150">
        <v>1</v>
      </c>
      <c r="AP12" s="150">
        <v>1</v>
      </c>
      <c r="AQ12" s="150">
        <v>1</v>
      </c>
      <c r="AR12" s="150">
        <v>1</v>
      </c>
      <c r="AS12" s="150">
        <v>1</v>
      </c>
      <c r="AT12" s="150">
        <v>1</v>
      </c>
      <c r="AU12" s="150">
        <v>1</v>
      </c>
      <c r="AV12" s="150">
        <v>1</v>
      </c>
      <c r="AW12" s="150">
        <v>1</v>
      </c>
      <c r="AX12" s="150">
        <v>1</v>
      </c>
      <c r="AY12" s="150">
        <v>1</v>
      </c>
      <c r="AZ12" s="150"/>
      <c r="BA12" s="150"/>
      <c r="BB12" s="150"/>
      <c r="BC12" s="150"/>
      <c r="BD12" s="150">
        <v>1</v>
      </c>
      <c r="BE12" s="150">
        <v>1</v>
      </c>
      <c r="BF12" s="150">
        <v>1</v>
      </c>
      <c r="BG12" s="150">
        <v>1</v>
      </c>
      <c r="BH12" s="150">
        <v>1</v>
      </c>
      <c r="BI12" s="150">
        <v>1</v>
      </c>
      <c r="BJ12" s="150">
        <v>1</v>
      </c>
      <c r="BK12" s="150">
        <v>1</v>
      </c>
      <c r="BL12" s="150">
        <v>1</v>
      </c>
      <c r="BM12" s="150">
        <v>1</v>
      </c>
      <c r="BN12" s="150">
        <v>1</v>
      </c>
      <c r="BO12" s="150">
        <v>1</v>
      </c>
      <c r="BP12" s="150">
        <v>1</v>
      </c>
      <c r="BQ12" s="150">
        <v>1</v>
      </c>
      <c r="BR12" s="150">
        <v>1</v>
      </c>
      <c r="BS12" s="150">
        <v>1</v>
      </c>
      <c r="BT12" s="150">
        <v>1</v>
      </c>
      <c r="BU12" s="150">
        <v>1</v>
      </c>
      <c r="BV12" s="150">
        <v>1</v>
      </c>
      <c r="BW12" s="150">
        <v>1</v>
      </c>
      <c r="BX12" s="150">
        <v>1</v>
      </c>
      <c r="BY12" s="150">
        <v>1</v>
      </c>
      <c r="BZ12" s="150"/>
      <c r="CA12" s="150">
        <v>1</v>
      </c>
      <c r="CB12" s="150">
        <v>1</v>
      </c>
      <c r="CC12" s="150">
        <v>1</v>
      </c>
      <c r="CD12" s="150">
        <v>1</v>
      </c>
      <c r="CE12" s="150">
        <v>1</v>
      </c>
      <c r="CF12" s="150">
        <v>1</v>
      </c>
      <c r="CG12" s="150">
        <v>1</v>
      </c>
      <c r="CH12" s="150">
        <v>1</v>
      </c>
      <c r="CI12" s="150">
        <v>1</v>
      </c>
      <c r="CJ12" s="150">
        <v>1</v>
      </c>
      <c r="CK12" s="150">
        <v>1</v>
      </c>
      <c r="CL12" s="150">
        <v>1</v>
      </c>
      <c r="CM12" s="150">
        <v>1</v>
      </c>
      <c r="CN12" s="150">
        <v>1</v>
      </c>
      <c r="CO12" s="150">
        <v>1</v>
      </c>
      <c r="CP12" s="150">
        <v>1</v>
      </c>
      <c r="CQ12" s="150">
        <v>1</v>
      </c>
      <c r="CR12" s="150">
        <v>1</v>
      </c>
      <c r="CS12" s="150">
        <v>1</v>
      </c>
      <c r="CT12" s="150">
        <v>1</v>
      </c>
      <c r="CU12" s="150">
        <v>1</v>
      </c>
      <c r="CV12" s="150">
        <v>1</v>
      </c>
      <c r="CW12" s="150">
        <v>1</v>
      </c>
      <c r="CX12" s="150">
        <v>1</v>
      </c>
      <c r="CY12" s="150">
        <v>1</v>
      </c>
      <c r="CZ12" s="150">
        <v>1</v>
      </c>
      <c r="DA12" s="150">
        <v>1</v>
      </c>
      <c r="DB12" s="150">
        <v>0</v>
      </c>
      <c r="DC12" s="150">
        <v>1</v>
      </c>
      <c r="DD12" s="150">
        <v>1</v>
      </c>
      <c r="DE12" s="150">
        <v>1</v>
      </c>
      <c r="DF12" s="151"/>
      <c r="DH12" s="151"/>
      <c r="DI12" s="151"/>
      <c r="DJ12" s="151"/>
      <c r="DK12" s="151"/>
    </row>
    <row r="13" spans="1:115" s="152" customFormat="1" x14ac:dyDescent="0.25">
      <c r="A13" s="149" t="s">
        <v>404</v>
      </c>
      <c r="B13" s="149" t="s">
        <v>405</v>
      </c>
      <c r="C13" s="150" t="s">
        <v>425</v>
      </c>
      <c r="D13" s="150">
        <v>8</v>
      </c>
      <c r="E13" s="150">
        <v>567</v>
      </c>
      <c r="F13" s="150">
        <v>112</v>
      </c>
      <c r="G13" s="150">
        <v>4</v>
      </c>
      <c r="H13" s="150">
        <v>1</v>
      </c>
      <c r="I13" s="150">
        <v>0</v>
      </c>
      <c r="J13" s="150" t="s">
        <v>406</v>
      </c>
      <c r="K13" s="150">
        <v>1</v>
      </c>
      <c r="L13" s="150">
        <v>1</v>
      </c>
      <c r="M13" s="150">
        <v>1</v>
      </c>
      <c r="N13" s="150">
        <v>1</v>
      </c>
      <c r="O13" s="150">
        <v>1</v>
      </c>
      <c r="P13" s="150">
        <v>1</v>
      </c>
      <c r="Q13" s="150">
        <v>1</v>
      </c>
      <c r="R13" s="150">
        <v>1</v>
      </c>
      <c r="S13" s="150">
        <v>1</v>
      </c>
      <c r="T13" s="150">
        <v>1</v>
      </c>
      <c r="U13" s="150">
        <v>1</v>
      </c>
      <c r="V13" s="150"/>
      <c r="W13" s="150">
        <v>1</v>
      </c>
      <c r="X13" s="150">
        <v>1</v>
      </c>
      <c r="Y13" s="150">
        <v>1</v>
      </c>
      <c r="Z13" s="150">
        <v>1</v>
      </c>
      <c r="AA13" s="150">
        <v>1</v>
      </c>
      <c r="AB13" s="150">
        <v>1</v>
      </c>
      <c r="AC13" s="150">
        <v>1</v>
      </c>
      <c r="AD13" s="150">
        <v>1</v>
      </c>
      <c r="AE13" s="150">
        <v>1</v>
      </c>
      <c r="AF13" s="150">
        <v>1</v>
      </c>
      <c r="AG13" s="150">
        <v>1</v>
      </c>
      <c r="AH13" s="150">
        <v>1</v>
      </c>
      <c r="AI13" s="150">
        <v>1</v>
      </c>
      <c r="AJ13" s="150">
        <v>1</v>
      </c>
      <c r="AK13" s="150">
        <v>1</v>
      </c>
      <c r="AL13" s="150">
        <v>1</v>
      </c>
      <c r="AM13" s="150">
        <v>1</v>
      </c>
      <c r="AN13" s="150">
        <v>1</v>
      </c>
      <c r="AO13" s="150">
        <v>1</v>
      </c>
      <c r="AP13" s="150">
        <v>1</v>
      </c>
      <c r="AQ13" s="150">
        <v>1</v>
      </c>
      <c r="AR13" s="150">
        <v>1</v>
      </c>
      <c r="AS13" s="150">
        <v>1</v>
      </c>
      <c r="AT13" s="150">
        <v>1</v>
      </c>
      <c r="AU13" s="150">
        <v>1</v>
      </c>
      <c r="AV13" s="150">
        <v>1</v>
      </c>
      <c r="AW13" s="150">
        <v>1</v>
      </c>
      <c r="AX13" s="150">
        <v>1</v>
      </c>
      <c r="AY13" s="150">
        <v>1</v>
      </c>
      <c r="AZ13" s="150"/>
      <c r="BA13" s="150"/>
      <c r="BB13" s="150"/>
      <c r="BC13" s="150"/>
      <c r="BD13" s="150">
        <v>1</v>
      </c>
      <c r="BE13" s="150">
        <v>1</v>
      </c>
      <c r="BF13" s="150">
        <v>1</v>
      </c>
      <c r="BG13" s="150">
        <v>1</v>
      </c>
      <c r="BH13" s="150">
        <v>1</v>
      </c>
      <c r="BI13" s="150">
        <v>1</v>
      </c>
      <c r="BJ13" s="150">
        <v>1</v>
      </c>
      <c r="BK13" s="150">
        <v>1</v>
      </c>
      <c r="BL13" s="150">
        <v>1</v>
      </c>
      <c r="BM13" s="150">
        <v>1</v>
      </c>
      <c r="BN13" s="150">
        <v>1</v>
      </c>
      <c r="BO13" s="150">
        <v>1</v>
      </c>
      <c r="BP13" s="150">
        <v>1</v>
      </c>
      <c r="BQ13" s="150">
        <v>1</v>
      </c>
      <c r="BR13" s="150">
        <v>1</v>
      </c>
      <c r="BS13" s="150">
        <v>1</v>
      </c>
      <c r="BT13" s="150">
        <v>1</v>
      </c>
      <c r="BU13" s="150">
        <v>1</v>
      </c>
      <c r="BV13" s="150">
        <v>1</v>
      </c>
      <c r="BW13" s="150">
        <v>1</v>
      </c>
      <c r="BX13" s="150">
        <v>1</v>
      </c>
      <c r="BY13" s="150">
        <v>1</v>
      </c>
      <c r="BZ13" s="150"/>
      <c r="CA13" s="150">
        <v>1</v>
      </c>
      <c r="CB13" s="150">
        <v>1</v>
      </c>
      <c r="CC13" s="150">
        <v>1</v>
      </c>
      <c r="CD13" s="150">
        <v>1</v>
      </c>
      <c r="CE13" s="150">
        <v>1</v>
      </c>
      <c r="CF13" s="150">
        <v>1</v>
      </c>
      <c r="CG13" s="150">
        <v>1</v>
      </c>
      <c r="CH13" s="150">
        <v>1</v>
      </c>
      <c r="CI13" s="150">
        <v>1</v>
      </c>
      <c r="CJ13" s="150">
        <v>1</v>
      </c>
      <c r="CK13" s="150">
        <v>1</v>
      </c>
      <c r="CL13" s="150">
        <v>1</v>
      </c>
      <c r="CM13" s="150">
        <v>1</v>
      </c>
      <c r="CN13" s="150">
        <v>1</v>
      </c>
      <c r="CO13" s="150">
        <v>1</v>
      </c>
      <c r="CP13" s="150">
        <v>1</v>
      </c>
      <c r="CQ13" s="150">
        <v>1</v>
      </c>
      <c r="CR13" s="150">
        <v>1</v>
      </c>
      <c r="CS13" s="150">
        <v>1</v>
      </c>
      <c r="CT13" s="150">
        <v>1</v>
      </c>
      <c r="CU13" s="150">
        <v>1</v>
      </c>
      <c r="CV13" s="150">
        <v>1</v>
      </c>
      <c r="CW13" s="150">
        <v>1</v>
      </c>
      <c r="CX13" s="150">
        <v>0</v>
      </c>
      <c r="CY13" s="150">
        <v>1</v>
      </c>
      <c r="CZ13" s="150">
        <v>1</v>
      </c>
      <c r="DA13" s="150">
        <v>1</v>
      </c>
      <c r="DB13" s="150">
        <v>0</v>
      </c>
      <c r="DC13" s="150">
        <v>1</v>
      </c>
      <c r="DD13" s="150">
        <v>1</v>
      </c>
      <c r="DE13" s="150">
        <v>1</v>
      </c>
      <c r="DF13" s="151"/>
      <c r="DH13" s="151"/>
      <c r="DI13" s="151"/>
      <c r="DJ13" s="151"/>
      <c r="DK13" s="151"/>
    </row>
    <row r="14" spans="1:115" s="152" customFormat="1" x14ac:dyDescent="0.25">
      <c r="A14" s="149" t="s">
        <v>404</v>
      </c>
      <c r="B14" s="149" t="s">
        <v>405</v>
      </c>
      <c r="C14" s="150" t="s">
        <v>426</v>
      </c>
      <c r="D14" s="150">
        <v>9</v>
      </c>
      <c r="E14" s="150">
        <v>162</v>
      </c>
      <c r="F14" s="150">
        <v>25</v>
      </c>
      <c r="G14" s="150">
        <v>2</v>
      </c>
      <c r="H14" s="150">
        <v>1</v>
      </c>
      <c r="I14" s="150">
        <v>0</v>
      </c>
      <c r="J14" s="150" t="s">
        <v>406</v>
      </c>
      <c r="K14" s="150">
        <v>1</v>
      </c>
      <c r="L14" s="150">
        <v>1</v>
      </c>
      <c r="M14" s="150">
        <v>1</v>
      </c>
      <c r="N14" s="150">
        <v>1</v>
      </c>
      <c r="O14" s="150">
        <v>1</v>
      </c>
      <c r="P14" s="150">
        <v>1</v>
      </c>
      <c r="Q14" s="150">
        <v>1</v>
      </c>
      <c r="R14" s="150">
        <v>1</v>
      </c>
      <c r="S14" s="150">
        <v>1</v>
      </c>
      <c r="T14" s="150">
        <v>1</v>
      </c>
      <c r="U14" s="150">
        <v>1</v>
      </c>
      <c r="V14" s="150"/>
      <c r="W14" s="150">
        <v>1</v>
      </c>
      <c r="X14" s="150">
        <v>1</v>
      </c>
      <c r="Y14" s="150">
        <v>1</v>
      </c>
      <c r="Z14" s="150">
        <v>1</v>
      </c>
      <c r="AA14" s="150">
        <v>1</v>
      </c>
      <c r="AB14" s="150">
        <v>1</v>
      </c>
      <c r="AC14" s="150">
        <v>1</v>
      </c>
      <c r="AD14" s="150">
        <v>1</v>
      </c>
      <c r="AE14" s="150">
        <v>1</v>
      </c>
      <c r="AF14" s="150">
        <v>1</v>
      </c>
      <c r="AG14" s="150">
        <v>1</v>
      </c>
      <c r="AH14" s="150">
        <v>1</v>
      </c>
      <c r="AI14" s="150">
        <v>1</v>
      </c>
      <c r="AJ14" s="150">
        <v>1</v>
      </c>
      <c r="AK14" s="150">
        <v>1</v>
      </c>
      <c r="AL14" s="150">
        <v>1</v>
      </c>
      <c r="AM14" s="150">
        <v>1</v>
      </c>
      <c r="AN14" s="150">
        <v>1</v>
      </c>
      <c r="AO14" s="150">
        <v>1</v>
      </c>
      <c r="AP14" s="150">
        <v>1</v>
      </c>
      <c r="AQ14" s="150">
        <v>1</v>
      </c>
      <c r="AR14" s="150">
        <v>1</v>
      </c>
      <c r="AS14" s="150">
        <v>1</v>
      </c>
      <c r="AT14" s="150">
        <v>1</v>
      </c>
      <c r="AU14" s="150">
        <v>1</v>
      </c>
      <c r="AV14" s="150">
        <v>1</v>
      </c>
      <c r="AW14" s="150">
        <v>1</v>
      </c>
      <c r="AX14" s="150">
        <v>1</v>
      </c>
      <c r="AY14" s="150">
        <v>1</v>
      </c>
      <c r="AZ14" s="150"/>
      <c r="BA14" s="150"/>
      <c r="BB14" s="150"/>
      <c r="BC14" s="150"/>
      <c r="BD14" s="150">
        <v>1</v>
      </c>
      <c r="BE14" s="150">
        <v>1</v>
      </c>
      <c r="BF14" s="150">
        <v>1</v>
      </c>
      <c r="BG14" s="150">
        <v>1</v>
      </c>
      <c r="BH14" s="150">
        <v>1</v>
      </c>
      <c r="BI14" s="150">
        <v>1</v>
      </c>
      <c r="BJ14" s="150">
        <v>1</v>
      </c>
      <c r="BK14" s="150">
        <v>1</v>
      </c>
      <c r="BL14" s="150">
        <v>1</v>
      </c>
      <c r="BM14" s="150">
        <v>1</v>
      </c>
      <c r="BN14" s="150">
        <v>1</v>
      </c>
      <c r="BO14" s="150">
        <v>1</v>
      </c>
      <c r="BP14" s="150">
        <v>1</v>
      </c>
      <c r="BQ14" s="150">
        <v>1</v>
      </c>
      <c r="BR14" s="150">
        <v>1</v>
      </c>
      <c r="BS14" s="150">
        <v>1</v>
      </c>
      <c r="BT14" s="150">
        <v>1</v>
      </c>
      <c r="BU14" s="150">
        <v>1</v>
      </c>
      <c r="BV14" s="150">
        <v>1</v>
      </c>
      <c r="BW14" s="150">
        <v>1</v>
      </c>
      <c r="BX14" s="150">
        <v>1</v>
      </c>
      <c r="BY14" s="150">
        <v>1</v>
      </c>
      <c r="BZ14" s="150"/>
      <c r="CA14" s="150">
        <v>1</v>
      </c>
      <c r="CB14" s="150">
        <v>1</v>
      </c>
      <c r="CC14" s="150">
        <v>1</v>
      </c>
      <c r="CD14" s="150">
        <v>1</v>
      </c>
      <c r="CE14" s="150">
        <v>1</v>
      </c>
      <c r="CF14" s="150">
        <v>1</v>
      </c>
      <c r="CG14" s="150">
        <v>1</v>
      </c>
      <c r="CH14" s="150">
        <v>1</v>
      </c>
      <c r="CI14" s="150">
        <v>1</v>
      </c>
      <c r="CJ14" s="150">
        <v>1</v>
      </c>
      <c r="CK14" s="150">
        <v>1</v>
      </c>
      <c r="CL14" s="150">
        <v>1</v>
      </c>
      <c r="CM14" s="150">
        <v>1</v>
      </c>
      <c r="CN14" s="150">
        <v>1</v>
      </c>
      <c r="CO14" s="150">
        <v>1</v>
      </c>
      <c r="CP14" s="150">
        <v>1</v>
      </c>
      <c r="CQ14" s="150">
        <v>1</v>
      </c>
      <c r="CR14" s="150">
        <v>1</v>
      </c>
      <c r="CS14" s="150">
        <v>1</v>
      </c>
      <c r="CT14" s="150">
        <v>1</v>
      </c>
      <c r="CU14" s="150">
        <v>1</v>
      </c>
      <c r="CV14" s="150">
        <v>1</v>
      </c>
      <c r="CW14" s="150">
        <v>1</v>
      </c>
      <c r="CX14" s="150">
        <v>1</v>
      </c>
      <c r="CY14" s="150">
        <v>1</v>
      </c>
      <c r="CZ14" s="150">
        <v>1</v>
      </c>
      <c r="DA14" s="150">
        <v>1</v>
      </c>
      <c r="DB14" s="150">
        <v>1</v>
      </c>
      <c r="DC14" s="150">
        <v>1</v>
      </c>
      <c r="DD14" s="150">
        <v>1</v>
      </c>
      <c r="DE14" s="150">
        <v>1</v>
      </c>
      <c r="DF14" s="151"/>
      <c r="DH14" s="151"/>
      <c r="DI14" s="151"/>
      <c r="DJ14" s="151"/>
      <c r="DK14" s="151"/>
    </row>
    <row r="15" spans="1:115" s="152" customFormat="1" x14ac:dyDescent="0.25">
      <c r="A15" s="149" t="s">
        <v>404</v>
      </c>
      <c r="B15" s="149" t="s">
        <v>405</v>
      </c>
      <c r="C15" s="150" t="s">
        <v>427</v>
      </c>
      <c r="D15" s="150">
        <v>10</v>
      </c>
      <c r="E15" s="150">
        <v>402</v>
      </c>
      <c r="F15" s="150">
        <v>87</v>
      </c>
      <c r="G15" s="150">
        <v>4</v>
      </c>
      <c r="H15" s="150">
        <v>1</v>
      </c>
      <c r="I15" s="150">
        <v>0</v>
      </c>
      <c r="J15" s="150" t="s">
        <v>406</v>
      </c>
      <c r="K15" s="150">
        <v>1</v>
      </c>
      <c r="L15" s="150">
        <v>1</v>
      </c>
      <c r="M15" s="150">
        <v>1</v>
      </c>
      <c r="N15" s="150">
        <v>1</v>
      </c>
      <c r="O15" s="150">
        <v>1</v>
      </c>
      <c r="P15" s="150">
        <v>1</v>
      </c>
      <c r="Q15" s="150">
        <v>1</v>
      </c>
      <c r="R15" s="150">
        <v>1</v>
      </c>
      <c r="S15" s="150">
        <v>1</v>
      </c>
      <c r="T15" s="150">
        <v>1</v>
      </c>
      <c r="U15" s="150">
        <v>1</v>
      </c>
      <c r="V15" s="150"/>
      <c r="W15" s="150">
        <v>1</v>
      </c>
      <c r="X15" s="150">
        <v>1</v>
      </c>
      <c r="Y15" s="150">
        <v>1</v>
      </c>
      <c r="Z15" s="150">
        <v>1</v>
      </c>
      <c r="AA15" s="150">
        <v>1</v>
      </c>
      <c r="AB15" s="150">
        <v>1</v>
      </c>
      <c r="AC15" s="150">
        <v>1</v>
      </c>
      <c r="AD15" s="150">
        <v>1</v>
      </c>
      <c r="AE15" s="150">
        <v>1</v>
      </c>
      <c r="AF15" s="150">
        <v>1</v>
      </c>
      <c r="AG15" s="150">
        <v>1</v>
      </c>
      <c r="AH15" s="150">
        <v>1</v>
      </c>
      <c r="AI15" s="150">
        <v>1</v>
      </c>
      <c r="AJ15" s="150">
        <v>1</v>
      </c>
      <c r="AK15" s="150">
        <v>1</v>
      </c>
      <c r="AL15" s="150">
        <v>1</v>
      </c>
      <c r="AM15" s="150">
        <v>1</v>
      </c>
      <c r="AN15" s="150">
        <v>1</v>
      </c>
      <c r="AO15" s="150">
        <v>1</v>
      </c>
      <c r="AP15" s="150">
        <v>1</v>
      </c>
      <c r="AQ15" s="150">
        <v>1</v>
      </c>
      <c r="AR15" s="150">
        <v>1</v>
      </c>
      <c r="AS15" s="150">
        <v>1</v>
      </c>
      <c r="AT15" s="150">
        <v>1</v>
      </c>
      <c r="AU15" s="150">
        <v>1</v>
      </c>
      <c r="AV15" s="150">
        <v>1</v>
      </c>
      <c r="AW15" s="150">
        <v>1</v>
      </c>
      <c r="AX15" s="150">
        <v>1</v>
      </c>
      <c r="AY15" s="150">
        <v>1</v>
      </c>
      <c r="AZ15" s="150"/>
      <c r="BA15" s="150"/>
      <c r="BB15" s="150"/>
      <c r="BC15" s="150"/>
      <c r="BD15" s="150">
        <v>1</v>
      </c>
      <c r="BE15" s="150">
        <v>1</v>
      </c>
      <c r="BF15" s="150">
        <v>1</v>
      </c>
      <c r="BG15" s="150">
        <v>1</v>
      </c>
      <c r="BH15" s="150">
        <v>1</v>
      </c>
      <c r="BI15" s="150">
        <v>1</v>
      </c>
      <c r="BJ15" s="150">
        <v>1</v>
      </c>
      <c r="BK15" s="150">
        <v>1</v>
      </c>
      <c r="BL15" s="150">
        <v>1</v>
      </c>
      <c r="BM15" s="150">
        <v>1</v>
      </c>
      <c r="BN15" s="150">
        <v>1</v>
      </c>
      <c r="BO15" s="150">
        <v>1</v>
      </c>
      <c r="BP15" s="150">
        <v>1</v>
      </c>
      <c r="BQ15" s="150">
        <v>1</v>
      </c>
      <c r="BR15" s="150">
        <v>1</v>
      </c>
      <c r="BS15" s="150">
        <v>1</v>
      </c>
      <c r="BT15" s="150">
        <v>1</v>
      </c>
      <c r="BU15" s="150">
        <v>1</v>
      </c>
      <c r="BV15" s="150">
        <v>1</v>
      </c>
      <c r="BW15" s="150">
        <v>1</v>
      </c>
      <c r="BX15" s="150">
        <v>1</v>
      </c>
      <c r="BY15" s="150">
        <v>1</v>
      </c>
      <c r="BZ15" s="150"/>
      <c r="CA15" s="150">
        <v>1</v>
      </c>
      <c r="CB15" s="150">
        <v>1</v>
      </c>
      <c r="CC15" s="150">
        <v>1</v>
      </c>
      <c r="CD15" s="150">
        <v>1</v>
      </c>
      <c r="CE15" s="150">
        <v>1</v>
      </c>
      <c r="CF15" s="150">
        <v>1</v>
      </c>
      <c r="CG15" s="150">
        <v>1</v>
      </c>
      <c r="CH15" s="150">
        <v>1</v>
      </c>
      <c r="CI15" s="150">
        <v>1</v>
      </c>
      <c r="CJ15" s="150">
        <v>1</v>
      </c>
      <c r="CK15" s="150">
        <v>1</v>
      </c>
      <c r="CL15" s="150">
        <v>1</v>
      </c>
      <c r="CM15" s="150">
        <v>1</v>
      </c>
      <c r="CN15" s="150">
        <v>1</v>
      </c>
      <c r="CO15" s="150">
        <v>1</v>
      </c>
      <c r="CP15" s="150">
        <v>1</v>
      </c>
      <c r="CQ15" s="150">
        <v>1</v>
      </c>
      <c r="CR15" s="150">
        <v>1</v>
      </c>
      <c r="CS15" s="150">
        <v>1</v>
      </c>
      <c r="CT15" s="150">
        <v>1</v>
      </c>
      <c r="CU15" s="150">
        <v>1</v>
      </c>
      <c r="CV15" s="150">
        <v>1</v>
      </c>
      <c r="CW15" s="150">
        <v>1</v>
      </c>
      <c r="CX15" s="150">
        <v>1</v>
      </c>
      <c r="CY15" s="150">
        <v>0</v>
      </c>
      <c r="CZ15" s="150">
        <v>1</v>
      </c>
      <c r="DA15" s="150">
        <v>0</v>
      </c>
      <c r="DB15" s="150">
        <v>1</v>
      </c>
      <c r="DC15" s="150">
        <v>1</v>
      </c>
      <c r="DD15" s="150">
        <v>1</v>
      </c>
      <c r="DE15" s="150">
        <v>1</v>
      </c>
      <c r="DF15" s="151"/>
      <c r="DH15" s="151"/>
      <c r="DI15" s="151"/>
      <c r="DJ15" s="151"/>
      <c r="DK15" s="151"/>
    </row>
    <row r="16" spans="1:115" s="152" customFormat="1" x14ac:dyDescent="0.25">
      <c r="A16" s="149" t="s">
        <v>404</v>
      </c>
      <c r="B16" s="149" t="s">
        <v>413</v>
      </c>
      <c r="C16" s="150" t="s">
        <v>428</v>
      </c>
      <c r="D16" s="150">
        <v>11</v>
      </c>
      <c r="E16" s="150">
        <v>350</v>
      </c>
      <c r="F16" s="150"/>
      <c r="G16" s="150">
        <v>0</v>
      </c>
      <c r="H16" s="150">
        <v>0</v>
      </c>
      <c r="I16" s="150">
        <v>0</v>
      </c>
      <c r="J16" s="150" t="s">
        <v>406</v>
      </c>
      <c r="K16" s="150">
        <v>1</v>
      </c>
      <c r="L16" s="150">
        <v>1</v>
      </c>
      <c r="M16" s="150">
        <v>1</v>
      </c>
      <c r="N16" s="150">
        <v>1</v>
      </c>
      <c r="O16" s="150"/>
      <c r="P16" s="150">
        <v>1</v>
      </c>
      <c r="Q16" s="150">
        <v>1</v>
      </c>
      <c r="R16" s="150">
        <v>1</v>
      </c>
      <c r="S16" s="150"/>
      <c r="T16" s="150"/>
      <c r="U16" s="150"/>
      <c r="V16" s="150"/>
      <c r="W16" s="150">
        <v>1</v>
      </c>
      <c r="X16" s="150">
        <v>1</v>
      </c>
      <c r="Y16" s="150">
        <v>1</v>
      </c>
      <c r="Z16" s="150">
        <v>1</v>
      </c>
      <c r="AA16" s="150">
        <v>1</v>
      </c>
      <c r="AB16" s="150">
        <v>1</v>
      </c>
      <c r="AC16" s="150">
        <v>1</v>
      </c>
      <c r="AD16" s="150">
        <v>1</v>
      </c>
      <c r="AE16" s="150">
        <v>1</v>
      </c>
      <c r="AF16" s="150">
        <v>1</v>
      </c>
      <c r="AG16" s="150">
        <v>1</v>
      </c>
      <c r="AH16" s="150">
        <v>1</v>
      </c>
      <c r="AI16" s="150">
        <v>1</v>
      </c>
      <c r="AJ16" s="150">
        <v>1</v>
      </c>
      <c r="AK16" s="150">
        <v>1</v>
      </c>
      <c r="AL16" s="150"/>
      <c r="AM16" s="150">
        <v>1</v>
      </c>
      <c r="AN16" s="150"/>
      <c r="AO16" s="150">
        <v>1</v>
      </c>
      <c r="AP16" s="150"/>
      <c r="AQ16" s="150"/>
      <c r="AR16" s="150"/>
      <c r="AS16" s="150"/>
      <c r="AT16" s="150"/>
      <c r="AU16" s="150"/>
      <c r="AV16" s="150">
        <v>1</v>
      </c>
      <c r="AW16" s="150">
        <v>1</v>
      </c>
      <c r="AX16" s="150">
        <v>1</v>
      </c>
      <c r="AY16" s="150"/>
      <c r="AZ16" s="150"/>
      <c r="BA16" s="150"/>
      <c r="BB16" s="150"/>
      <c r="BC16" s="150"/>
      <c r="BD16" s="150">
        <v>1</v>
      </c>
      <c r="BE16" s="150">
        <v>1</v>
      </c>
      <c r="BF16" s="150">
        <v>1</v>
      </c>
      <c r="BG16" s="150">
        <v>1</v>
      </c>
      <c r="BH16" s="150">
        <v>1</v>
      </c>
      <c r="BI16" s="150">
        <v>1</v>
      </c>
      <c r="BJ16" s="150">
        <v>1</v>
      </c>
      <c r="BK16" s="150">
        <v>1</v>
      </c>
      <c r="BL16" s="150">
        <v>1</v>
      </c>
      <c r="BM16" s="150">
        <v>1</v>
      </c>
      <c r="BN16" s="150">
        <v>1</v>
      </c>
      <c r="BO16" s="150">
        <v>1</v>
      </c>
      <c r="BP16" s="150">
        <v>1</v>
      </c>
      <c r="BQ16" s="150">
        <v>1</v>
      </c>
      <c r="BR16" s="150">
        <v>1</v>
      </c>
      <c r="BS16" s="150">
        <v>1</v>
      </c>
      <c r="BT16" s="150">
        <v>1</v>
      </c>
      <c r="BU16" s="150">
        <v>1</v>
      </c>
      <c r="BV16" s="150">
        <v>1</v>
      </c>
      <c r="BW16" s="150">
        <v>1</v>
      </c>
      <c r="BX16" s="150"/>
      <c r="BY16" s="150">
        <v>1</v>
      </c>
      <c r="BZ16" s="150"/>
      <c r="CA16" s="150">
        <v>1</v>
      </c>
      <c r="CB16" s="150">
        <v>1</v>
      </c>
      <c r="CC16" s="150">
        <v>1</v>
      </c>
      <c r="CD16" s="150">
        <v>1</v>
      </c>
      <c r="CE16" s="150">
        <v>1</v>
      </c>
      <c r="CF16" s="150">
        <v>1</v>
      </c>
      <c r="CG16" s="150">
        <v>1</v>
      </c>
      <c r="CH16" s="150">
        <v>1</v>
      </c>
      <c r="CI16" s="150"/>
      <c r="CJ16" s="150">
        <v>1</v>
      </c>
      <c r="CK16" s="150">
        <v>1</v>
      </c>
      <c r="CL16" s="150">
        <v>1</v>
      </c>
      <c r="CM16" s="150">
        <v>1</v>
      </c>
      <c r="CN16" s="150">
        <v>1</v>
      </c>
      <c r="CO16" s="150">
        <v>1</v>
      </c>
      <c r="CP16" s="150">
        <v>1</v>
      </c>
      <c r="CQ16" s="150">
        <v>1</v>
      </c>
      <c r="CR16" s="150">
        <v>1</v>
      </c>
      <c r="CS16" s="150">
        <v>1</v>
      </c>
      <c r="CT16" s="150">
        <v>1</v>
      </c>
      <c r="CU16" s="150">
        <v>1</v>
      </c>
      <c r="CV16" s="150">
        <v>0</v>
      </c>
      <c r="CW16" s="150">
        <v>1</v>
      </c>
      <c r="CX16" s="150">
        <v>0</v>
      </c>
      <c r="CY16" s="150">
        <v>1</v>
      </c>
      <c r="CZ16" s="150">
        <v>0</v>
      </c>
      <c r="DA16" s="150">
        <v>1</v>
      </c>
      <c r="DB16" s="150">
        <v>0</v>
      </c>
      <c r="DC16" s="150">
        <v>1</v>
      </c>
      <c r="DD16" s="150">
        <v>1</v>
      </c>
      <c r="DE16" s="150">
        <v>1</v>
      </c>
      <c r="DF16" s="151"/>
      <c r="DH16" s="151"/>
      <c r="DI16" s="151"/>
      <c r="DJ16" s="151"/>
      <c r="DK16" s="151"/>
    </row>
    <row r="17" spans="1:115" s="152" customFormat="1" x14ac:dyDescent="0.25">
      <c r="A17" s="149" t="s">
        <v>404</v>
      </c>
      <c r="B17" s="149" t="s">
        <v>413</v>
      </c>
      <c r="C17" s="150" t="s">
        <v>429</v>
      </c>
      <c r="D17" s="150">
        <v>12</v>
      </c>
      <c r="E17" s="150">
        <v>205</v>
      </c>
      <c r="F17" s="150"/>
      <c r="G17" s="150">
        <v>2</v>
      </c>
      <c r="H17" s="150">
        <v>1</v>
      </c>
      <c r="I17" s="150">
        <v>0</v>
      </c>
      <c r="J17" s="150" t="s">
        <v>406</v>
      </c>
      <c r="K17" s="150">
        <v>1</v>
      </c>
      <c r="L17" s="150">
        <v>1</v>
      </c>
      <c r="M17" s="150">
        <v>1</v>
      </c>
      <c r="N17" s="150">
        <v>1</v>
      </c>
      <c r="O17" s="150"/>
      <c r="P17" s="150">
        <v>1</v>
      </c>
      <c r="Q17" s="150">
        <v>1</v>
      </c>
      <c r="R17" s="150">
        <v>1</v>
      </c>
      <c r="S17" s="150"/>
      <c r="T17" s="150"/>
      <c r="U17" s="150"/>
      <c r="V17" s="150"/>
      <c r="W17" s="150">
        <v>1</v>
      </c>
      <c r="X17" s="150">
        <v>1</v>
      </c>
      <c r="Y17" s="150">
        <v>1</v>
      </c>
      <c r="Z17" s="150">
        <v>1</v>
      </c>
      <c r="AA17" s="150">
        <v>1</v>
      </c>
      <c r="AB17" s="150">
        <v>1</v>
      </c>
      <c r="AC17" s="150">
        <v>1</v>
      </c>
      <c r="AD17" s="150">
        <v>1</v>
      </c>
      <c r="AE17" s="150">
        <v>1</v>
      </c>
      <c r="AF17" s="150">
        <v>1</v>
      </c>
      <c r="AG17" s="150">
        <v>1</v>
      </c>
      <c r="AH17" s="150">
        <v>1</v>
      </c>
      <c r="AI17" s="150">
        <v>1</v>
      </c>
      <c r="AJ17" s="150">
        <v>1</v>
      </c>
      <c r="AK17" s="150">
        <v>1</v>
      </c>
      <c r="AL17" s="150"/>
      <c r="AM17" s="150">
        <v>1</v>
      </c>
      <c r="AN17" s="150"/>
      <c r="AO17" s="150">
        <v>1</v>
      </c>
      <c r="AP17" s="150"/>
      <c r="AQ17" s="150"/>
      <c r="AR17" s="150"/>
      <c r="AS17" s="150"/>
      <c r="AT17" s="150"/>
      <c r="AU17" s="150"/>
      <c r="AV17" s="150">
        <v>1</v>
      </c>
      <c r="AW17" s="150">
        <v>1</v>
      </c>
      <c r="AX17" s="150">
        <v>1</v>
      </c>
      <c r="AY17" s="150"/>
      <c r="AZ17" s="150"/>
      <c r="BA17" s="150"/>
      <c r="BB17" s="150"/>
      <c r="BC17" s="150"/>
      <c r="BD17" s="150">
        <v>1</v>
      </c>
      <c r="BE17" s="150">
        <v>1</v>
      </c>
      <c r="BF17" s="150">
        <v>1</v>
      </c>
      <c r="BG17" s="150">
        <v>1</v>
      </c>
      <c r="BH17" s="150">
        <v>1</v>
      </c>
      <c r="BI17" s="150">
        <v>1</v>
      </c>
      <c r="BJ17" s="150">
        <v>1</v>
      </c>
      <c r="BK17" s="150">
        <v>1</v>
      </c>
      <c r="BL17" s="150">
        <v>1</v>
      </c>
      <c r="BM17" s="150">
        <v>1</v>
      </c>
      <c r="BN17" s="150">
        <v>1</v>
      </c>
      <c r="BO17" s="150">
        <v>1</v>
      </c>
      <c r="BP17" s="150">
        <v>1</v>
      </c>
      <c r="BQ17" s="150">
        <v>1</v>
      </c>
      <c r="BR17" s="150">
        <v>1</v>
      </c>
      <c r="BS17" s="150">
        <v>1</v>
      </c>
      <c r="BT17" s="150">
        <v>1</v>
      </c>
      <c r="BU17" s="150">
        <v>1</v>
      </c>
      <c r="BV17" s="150">
        <v>1</v>
      </c>
      <c r="BW17" s="150">
        <v>1</v>
      </c>
      <c r="BX17" s="150"/>
      <c r="BY17" s="150">
        <v>1</v>
      </c>
      <c r="BZ17" s="150"/>
      <c r="CA17" s="150">
        <v>1</v>
      </c>
      <c r="CB17" s="150">
        <v>1</v>
      </c>
      <c r="CC17" s="150">
        <v>1</v>
      </c>
      <c r="CD17" s="150">
        <v>1</v>
      </c>
      <c r="CE17" s="150">
        <v>1</v>
      </c>
      <c r="CF17" s="150">
        <v>1</v>
      </c>
      <c r="CG17" s="150">
        <v>1</v>
      </c>
      <c r="CH17" s="150">
        <v>1</v>
      </c>
      <c r="CI17" s="150"/>
      <c r="CJ17" s="150">
        <v>1</v>
      </c>
      <c r="CK17" s="150">
        <v>1</v>
      </c>
      <c r="CL17" s="150">
        <v>1</v>
      </c>
      <c r="CM17" s="150">
        <v>1</v>
      </c>
      <c r="CN17" s="150">
        <v>1</v>
      </c>
      <c r="CO17" s="150">
        <v>1</v>
      </c>
      <c r="CP17" s="150">
        <v>1</v>
      </c>
      <c r="CQ17" s="150">
        <v>1</v>
      </c>
      <c r="CR17" s="150">
        <v>1</v>
      </c>
      <c r="CS17" s="150">
        <v>1</v>
      </c>
      <c r="CT17" s="150">
        <v>1</v>
      </c>
      <c r="CU17" s="150">
        <v>1</v>
      </c>
      <c r="CV17" s="150">
        <v>1</v>
      </c>
      <c r="CW17" s="150">
        <v>1</v>
      </c>
      <c r="CX17" s="150">
        <v>0</v>
      </c>
      <c r="CY17" s="150">
        <v>1</v>
      </c>
      <c r="CZ17" s="150">
        <v>1</v>
      </c>
      <c r="DA17" s="150">
        <v>1</v>
      </c>
      <c r="DB17" s="150">
        <v>0</v>
      </c>
      <c r="DC17" s="150">
        <v>1</v>
      </c>
      <c r="DD17" s="150">
        <v>1</v>
      </c>
      <c r="DE17" s="150">
        <v>1</v>
      </c>
      <c r="DF17" s="151"/>
      <c r="DH17" s="151"/>
      <c r="DI17" s="151"/>
      <c r="DJ17" s="151"/>
      <c r="DK17" s="151"/>
    </row>
    <row r="18" spans="1:115" s="152" customFormat="1" x14ac:dyDescent="0.25">
      <c r="A18" s="149" t="s">
        <v>404</v>
      </c>
      <c r="B18" s="149" t="s">
        <v>413</v>
      </c>
      <c r="C18" s="150" t="s">
        <v>430</v>
      </c>
      <c r="D18" s="150">
        <v>13</v>
      </c>
      <c r="E18" s="150">
        <v>310</v>
      </c>
      <c r="F18" s="150"/>
      <c r="G18" s="150">
        <v>3</v>
      </c>
      <c r="H18" s="150">
        <v>1</v>
      </c>
      <c r="I18" s="150">
        <v>0</v>
      </c>
      <c r="J18" s="150" t="s">
        <v>406</v>
      </c>
      <c r="K18" s="150">
        <v>1</v>
      </c>
      <c r="L18" s="150">
        <v>1</v>
      </c>
      <c r="M18" s="150">
        <v>1</v>
      </c>
      <c r="N18" s="150">
        <v>1</v>
      </c>
      <c r="O18" s="150"/>
      <c r="P18" s="150">
        <v>1</v>
      </c>
      <c r="Q18" s="150">
        <v>1</v>
      </c>
      <c r="R18" s="150">
        <v>1</v>
      </c>
      <c r="S18" s="150"/>
      <c r="T18" s="150"/>
      <c r="U18" s="150"/>
      <c r="V18" s="150"/>
      <c r="W18" s="150">
        <v>1</v>
      </c>
      <c r="X18" s="150">
        <v>1</v>
      </c>
      <c r="Y18" s="150">
        <v>1</v>
      </c>
      <c r="Z18" s="150">
        <v>1</v>
      </c>
      <c r="AA18" s="150">
        <v>1</v>
      </c>
      <c r="AB18" s="150">
        <v>1</v>
      </c>
      <c r="AC18" s="150">
        <v>1</v>
      </c>
      <c r="AD18" s="150">
        <v>1</v>
      </c>
      <c r="AE18" s="150">
        <v>1</v>
      </c>
      <c r="AF18" s="150">
        <v>1</v>
      </c>
      <c r="AG18" s="150">
        <v>1</v>
      </c>
      <c r="AH18" s="150">
        <v>1</v>
      </c>
      <c r="AI18" s="150">
        <v>1</v>
      </c>
      <c r="AJ18" s="150">
        <v>1</v>
      </c>
      <c r="AK18" s="150">
        <v>1</v>
      </c>
      <c r="AL18" s="150"/>
      <c r="AM18" s="150">
        <v>1</v>
      </c>
      <c r="AN18" s="150"/>
      <c r="AO18" s="150">
        <v>1</v>
      </c>
      <c r="AP18" s="150"/>
      <c r="AQ18" s="150"/>
      <c r="AR18" s="150"/>
      <c r="AS18" s="150"/>
      <c r="AT18" s="150"/>
      <c r="AU18" s="150"/>
      <c r="AV18" s="150">
        <v>1</v>
      </c>
      <c r="AW18" s="150">
        <v>1</v>
      </c>
      <c r="AX18" s="150">
        <v>1</v>
      </c>
      <c r="AY18" s="150"/>
      <c r="AZ18" s="150"/>
      <c r="BA18" s="150"/>
      <c r="BB18" s="150"/>
      <c r="BC18" s="150"/>
      <c r="BD18" s="150">
        <v>1</v>
      </c>
      <c r="BE18" s="150">
        <v>1</v>
      </c>
      <c r="BF18" s="150">
        <v>1</v>
      </c>
      <c r="BG18" s="150">
        <v>1</v>
      </c>
      <c r="BH18" s="150">
        <v>1</v>
      </c>
      <c r="BI18" s="150">
        <v>1</v>
      </c>
      <c r="BJ18" s="150">
        <v>1</v>
      </c>
      <c r="BK18" s="150">
        <v>1</v>
      </c>
      <c r="BL18" s="150">
        <v>1</v>
      </c>
      <c r="BM18" s="150">
        <v>1</v>
      </c>
      <c r="BN18" s="150">
        <v>1</v>
      </c>
      <c r="BO18" s="150">
        <v>1</v>
      </c>
      <c r="BP18" s="150">
        <v>1</v>
      </c>
      <c r="BQ18" s="150">
        <v>1</v>
      </c>
      <c r="BR18" s="150">
        <v>1</v>
      </c>
      <c r="BS18" s="150">
        <v>1</v>
      </c>
      <c r="BT18" s="150">
        <v>1</v>
      </c>
      <c r="BU18" s="150">
        <v>1</v>
      </c>
      <c r="BV18" s="150">
        <v>1</v>
      </c>
      <c r="BW18" s="150">
        <v>1</v>
      </c>
      <c r="BX18" s="150"/>
      <c r="BY18" s="150">
        <v>1</v>
      </c>
      <c r="BZ18" s="150"/>
      <c r="CA18" s="150">
        <v>1</v>
      </c>
      <c r="CB18" s="150">
        <v>1</v>
      </c>
      <c r="CC18" s="150">
        <v>1</v>
      </c>
      <c r="CD18" s="150">
        <v>1</v>
      </c>
      <c r="CE18" s="150">
        <v>1</v>
      </c>
      <c r="CF18" s="150">
        <v>1</v>
      </c>
      <c r="CG18" s="150">
        <v>1</v>
      </c>
      <c r="CH18" s="150">
        <v>1</v>
      </c>
      <c r="CI18" s="150"/>
      <c r="CJ18" s="150">
        <v>1</v>
      </c>
      <c r="CK18" s="150">
        <v>1</v>
      </c>
      <c r="CL18" s="150">
        <v>1</v>
      </c>
      <c r="CM18" s="150">
        <v>1</v>
      </c>
      <c r="CN18" s="150">
        <v>1</v>
      </c>
      <c r="CO18" s="150">
        <v>1</v>
      </c>
      <c r="CP18" s="150">
        <v>1</v>
      </c>
      <c r="CQ18" s="150">
        <v>1</v>
      </c>
      <c r="CR18" s="150">
        <v>1</v>
      </c>
      <c r="CS18" s="150">
        <v>1</v>
      </c>
      <c r="CT18" s="150">
        <v>1</v>
      </c>
      <c r="CU18" s="150">
        <v>1</v>
      </c>
      <c r="CV18" s="150">
        <v>1</v>
      </c>
      <c r="CW18" s="150">
        <v>1</v>
      </c>
      <c r="CX18" s="150">
        <v>0</v>
      </c>
      <c r="CY18" s="150">
        <v>1</v>
      </c>
      <c r="CZ18" s="150">
        <v>0</v>
      </c>
      <c r="DA18" s="150">
        <v>1</v>
      </c>
      <c r="DB18" s="150">
        <v>0</v>
      </c>
      <c r="DC18" s="150">
        <v>1</v>
      </c>
      <c r="DD18" s="150">
        <v>1</v>
      </c>
      <c r="DE18" s="150">
        <v>1</v>
      </c>
      <c r="DF18" s="151"/>
      <c r="DH18" s="151"/>
      <c r="DI18" s="151"/>
      <c r="DJ18" s="151"/>
      <c r="DK18" s="151"/>
    </row>
    <row r="19" spans="1:115" s="152" customFormat="1" x14ac:dyDescent="0.25">
      <c r="A19" s="149" t="s">
        <v>411</v>
      </c>
      <c r="B19" s="149" t="s">
        <v>405</v>
      </c>
      <c r="C19" s="150" t="s">
        <v>431</v>
      </c>
      <c r="D19" s="150">
        <v>14</v>
      </c>
      <c r="E19" s="150">
        <v>528</v>
      </c>
      <c r="F19" s="150">
        <v>100</v>
      </c>
      <c r="G19" s="150">
        <v>21</v>
      </c>
      <c r="H19" s="150">
        <v>1</v>
      </c>
      <c r="I19" s="150">
        <v>0</v>
      </c>
      <c r="J19" s="150" t="s">
        <v>406</v>
      </c>
      <c r="K19" s="150">
        <v>1</v>
      </c>
      <c r="L19" s="150">
        <v>1</v>
      </c>
      <c r="M19" s="150">
        <v>1</v>
      </c>
      <c r="N19" s="150">
        <v>1</v>
      </c>
      <c r="O19" s="150">
        <v>1</v>
      </c>
      <c r="P19" s="150">
        <v>1</v>
      </c>
      <c r="Q19" s="150">
        <v>1</v>
      </c>
      <c r="R19" s="150">
        <v>1</v>
      </c>
      <c r="S19" s="150">
        <v>1</v>
      </c>
      <c r="T19" s="150">
        <v>1</v>
      </c>
      <c r="U19" s="150">
        <v>1</v>
      </c>
      <c r="V19" s="150"/>
      <c r="W19" s="150">
        <v>1</v>
      </c>
      <c r="X19" s="150">
        <v>1</v>
      </c>
      <c r="Y19" s="150">
        <v>1</v>
      </c>
      <c r="Z19" s="150">
        <v>1</v>
      </c>
      <c r="AA19" s="150">
        <v>1</v>
      </c>
      <c r="AB19" s="150">
        <v>1</v>
      </c>
      <c r="AC19" s="150">
        <v>1</v>
      </c>
      <c r="AD19" s="150">
        <v>1</v>
      </c>
      <c r="AE19" s="150">
        <v>1</v>
      </c>
      <c r="AF19" s="150">
        <v>1</v>
      </c>
      <c r="AG19" s="150">
        <v>1</v>
      </c>
      <c r="AH19" s="150">
        <v>1</v>
      </c>
      <c r="AI19" s="150">
        <v>1</v>
      </c>
      <c r="AJ19" s="150">
        <v>1</v>
      </c>
      <c r="AK19" s="150">
        <v>1</v>
      </c>
      <c r="AL19" s="150">
        <v>1</v>
      </c>
      <c r="AM19" s="150">
        <v>1</v>
      </c>
      <c r="AN19" s="150">
        <v>1</v>
      </c>
      <c r="AO19" s="150">
        <v>1</v>
      </c>
      <c r="AP19" s="150">
        <v>1</v>
      </c>
      <c r="AQ19" s="150">
        <v>1</v>
      </c>
      <c r="AR19" s="150">
        <v>1</v>
      </c>
      <c r="AS19" s="150">
        <v>1</v>
      </c>
      <c r="AT19" s="150">
        <v>1</v>
      </c>
      <c r="AU19" s="150">
        <v>1</v>
      </c>
      <c r="AV19" s="150">
        <v>1</v>
      </c>
      <c r="AW19" s="150">
        <v>1</v>
      </c>
      <c r="AX19" s="150">
        <v>1</v>
      </c>
      <c r="AY19" s="150">
        <v>1</v>
      </c>
      <c r="AZ19" s="150"/>
      <c r="BA19" s="150"/>
      <c r="BB19" s="150"/>
      <c r="BC19" s="150"/>
      <c r="BD19" s="150">
        <v>1</v>
      </c>
      <c r="BE19" s="150">
        <v>1</v>
      </c>
      <c r="BF19" s="150">
        <v>1</v>
      </c>
      <c r="BG19" s="150">
        <v>1</v>
      </c>
      <c r="BH19" s="150">
        <v>1</v>
      </c>
      <c r="BI19" s="150">
        <v>1</v>
      </c>
      <c r="BJ19" s="150">
        <v>1</v>
      </c>
      <c r="BK19" s="150">
        <v>1</v>
      </c>
      <c r="BL19" s="150">
        <v>1</v>
      </c>
      <c r="BM19" s="150">
        <v>1</v>
      </c>
      <c r="BN19" s="150">
        <v>1</v>
      </c>
      <c r="BO19" s="150">
        <v>1</v>
      </c>
      <c r="BP19" s="150">
        <v>1</v>
      </c>
      <c r="BQ19" s="150">
        <v>1</v>
      </c>
      <c r="BR19" s="150">
        <v>1</v>
      </c>
      <c r="BS19" s="150">
        <v>1</v>
      </c>
      <c r="BT19" s="150">
        <v>1</v>
      </c>
      <c r="BU19" s="150">
        <v>1</v>
      </c>
      <c r="BV19" s="150">
        <v>1</v>
      </c>
      <c r="BW19" s="150">
        <v>1</v>
      </c>
      <c r="BX19" s="150">
        <v>1</v>
      </c>
      <c r="BY19" s="150">
        <v>1</v>
      </c>
      <c r="BZ19" s="150"/>
      <c r="CA19" s="150">
        <v>1</v>
      </c>
      <c r="CB19" s="150">
        <v>1</v>
      </c>
      <c r="CC19" s="150">
        <v>1</v>
      </c>
      <c r="CD19" s="150">
        <v>1</v>
      </c>
      <c r="CE19" s="150">
        <v>1</v>
      </c>
      <c r="CF19" s="150">
        <v>1</v>
      </c>
      <c r="CG19" s="150">
        <v>1</v>
      </c>
      <c r="CH19" s="150">
        <v>1</v>
      </c>
      <c r="CI19" s="150">
        <v>1</v>
      </c>
      <c r="CJ19" s="150">
        <v>1</v>
      </c>
      <c r="CK19" s="150">
        <v>1</v>
      </c>
      <c r="CL19" s="150">
        <v>1</v>
      </c>
      <c r="CM19" s="150">
        <v>1</v>
      </c>
      <c r="CN19" s="150">
        <v>1</v>
      </c>
      <c r="CO19" s="150">
        <v>1</v>
      </c>
      <c r="CP19" s="150">
        <v>1</v>
      </c>
      <c r="CQ19" s="150">
        <v>1</v>
      </c>
      <c r="CR19" s="150">
        <v>1</v>
      </c>
      <c r="CS19" s="150">
        <v>1</v>
      </c>
      <c r="CT19" s="150">
        <v>1</v>
      </c>
      <c r="CU19" s="150">
        <v>1</v>
      </c>
      <c r="CV19" s="150">
        <v>1</v>
      </c>
      <c r="CW19" s="150">
        <v>0</v>
      </c>
      <c r="CX19" s="150">
        <v>1</v>
      </c>
      <c r="CY19" s="150">
        <v>1</v>
      </c>
      <c r="CZ19" s="150">
        <v>1</v>
      </c>
      <c r="DA19" s="150">
        <v>1</v>
      </c>
      <c r="DB19" s="150">
        <v>0</v>
      </c>
      <c r="DC19" s="150">
        <v>1</v>
      </c>
      <c r="DD19" s="150">
        <v>1</v>
      </c>
      <c r="DE19" s="150">
        <v>1</v>
      </c>
      <c r="DF19" s="151"/>
      <c r="DH19" s="151"/>
      <c r="DI19" s="151"/>
      <c r="DJ19" s="151"/>
      <c r="DK19" s="151"/>
    </row>
    <row r="20" spans="1:115" s="152" customFormat="1" x14ac:dyDescent="0.25">
      <c r="A20" s="149" t="s">
        <v>411</v>
      </c>
      <c r="B20" s="149" t="s">
        <v>405</v>
      </c>
      <c r="C20" s="150" t="s">
        <v>432</v>
      </c>
      <c r="D20" s="150">
        <v>15</v>
      </c>
      <c r="E20" s="150">
        <v>952</v>
      </c>
      <c r="F20" s="150">
        <v>150</v>
      </c>
      <c r="G20" s="150">
        <v>13</v>
      </c>
      <c r="H20" s="150">
        <v>1</v>
      </c>
      <c r="I20" s="150">
        <v>0</v>
      </c>
      <c r="J20" s="150" t="s">
        <v>406</v>
      </c>
      <c r="K20" s="150">
        <v>1</v>
      </c>
      <c r="L20" s="150">
        <v>1</v>
      </c>
      <c r="M20" s="150">
        <v>1</v>
      </c>
      <c r="N20" s="150">
        <v>1</v>
      </c>
      <c r="O20" s="150">
        <v>1</v>
      </c>
      <c r="P20" s="150">
        <v>1</v>
      </c>
      <c r="Q20" s="150">
        <v>1</v>
      </c>
      <c r="R20" s="150">
        <v>1</v>
      </c>
      <c r="S20" s="150">
        <v>1</v>
      </c>
      <c r="T20" s="150">
        <v>1</v>
      </c>
      <c r="U20" s="150">
        <v>1</v>
      </c>
      <c r="V20" s="150"/>
      <c r="W20" s="150">
        <v>1</v>
      </c>
      <c r="X20" s="150">
        <v>1</v>
      </c>
      <c r="Y20" s="150">
        <v>1</v>
      </c>
      <c r="Z20" s="150">
        <v>1</v>
      </c>
      <c r="AA20" s="150">
        <v>1</v>
      </c>
      <c r="AB20" s="150">
        <v>1</v>
      </c>
      <c r="AC20" s="150">
        <v>1</v>
      </c>
      <c r="AD20" s="150">
        <v>1</v>
      </c>
      <c r="AE20" s="150">
        <v>1</v>
      </c>
      <c r="AF20" s="150">
        <v>1</v>
      </c>
      <c r="AG20" s="150">
        <v>1</v>
      </c>
      <c r="AH20" s="150">
        <v>1</v>
      </c>
      <c r="AI20" s="150">
        <v>1</v>
      </c>
      <c r="AJ20" s="150">
        <v>1</v>
      </c>
      <c r="AK20" s="150">
        <v>1</v>
      </c>
      <c r="AL20" s="150">
        <v>1</v>
      </c>
      <c r="AM20" s="150">
        <v>1</v>
      </c>
      <c r="AN20" s="150">
        <v>1</v>
      </c>
      <c r="AO20" s="150">
        <v>1</v>
      </c>
      <c r="AP20" s="150">
        <v>1</v>
      </c>
      <c r="AQ20" s="150">
        <v>1</v>
      </c>
      <c r="AR20" s="150">
        <v>1</v>
      </c>
      <c r="AS20" s="150">
        <v>1</v>
      </c>
      <c r="AT20" s="150">
        <v>1</v>
      </c>
      <c r="AU20" s="150">
        <v>1</v>
      </c>
      <c r="AV20" s="150">
        <v>1</v>
      </c>
      <c r="AW20" s="150">
        <v>1</v>
      </c>
      <c r="AX20" s="150">
        <v>1</v>
      </c>
      <c r="AY20" s="150">
        <v>1</v>
      </c>
      <c r="AZ20" s="150"/>
      <c r="BA20" s="150"/>
      <c r="BB20" s="150"/>
      <c r="BC20" s="150"/>
      <c r="BD20" s="150">
        <v>1</v>
      </c>
      <c r="BE20" s="150">
        <v>1</v>
      </c>
      <c r="BF20" s="150">
        <v>1</v>
      </c>
      <c r="BG20" s="150">
        <v>1</v>
      </c>
      <c r="BH20" s="150">
        <v>1</v>
      </c>
      <c r="BI20" s="150">
        <v>1</v>
      </c>
      <c r="BJ20" s="150">
        <v>1</v>
      </c>
      <c r="BK20" s="150">
        <v>1</v>
      </c>
      <c r="BL20" s="150">
        <v>1</v>
      </c>
      <c r="BM20" s="150">
        <v>1</v>
      </c>
      <c r="BN20" s="150">
        <v>1</v>
      </c>
      <c r="BO20" s="150">
        <v>1</v>
      </c>
      <c r="BP20" s="150">
        <v>1</v>
      </c>
      <c r="BQ20" s="150">
        <v>1</v>
      </c>
      <c r="BR20" s="150">
        <v>1</v>
      </c>
      <c r="BS20" s="150">
        <v>1</v>
      </c>
      <c r="BT20" s="150">
        <v>1</v>
      </c>
      <c r="BU20" s="150">
        <v>1</v>
      </c>
      <c r="BV20" s="150">
        <v>1</v>
      </c>
      <c r="BW20" s="150">
        <v>1</v>
      </c>
      <c r="BX20" s="150">
        <v>1</v>
      </c>
      <c r="BY20" s="150">
        <v>1</v>
      </c>
      <c r="BZ20" s="150"/>
      <c r="CA20" s="150">
        <v>1</v>
      </c>
      <c r="CB20" s="150">
        <v>1</v>
      </c>
      <c r="CC20" s="150">
        <v>1</v>
      </c>
      <c r="CD20" s="150">
        <v>1</v>
      </c>
      <c r="CE20" s="150">
        <v>1</v>
      </c>
      <c r="CF20" s="150">
        <v>1</v>
      </c>
      <c r="CG20" s="150">
        <v>1</v>
      </c>
      <c r="CH20" s="150">
        <v>1</v>
      </c>
      <c r="CI20" s="150">
        <v>1</v>
      </c>
      <c r="CJ20" s="150">
        <v>1</v>
      </c>
      <c r="CK20" s="150">
        <v>1</v>
      </c>
      <c r="CL20" s="150">
        <v>1</v>
      </c>
      <c r="CM20" s="150">
        <v>1</v>
      </c>
      <c r="CN20" s="150">
        <v>1</v>
      </c>
      <c r="CO20" s="150">
        <v>1</v>
      </c>
      <c r="CP20" s="150">
        <v>1</v>
      </c>
      <c r="CQ20" s="150">
        <v>1</v>
      </c>
      <c r="CR20" s="150">
        <v>1</v>
      </c>
      <c r="CS20" s="150">
        <v>1</v>
      </c>
      <c r="CT20" s="150">
        <v>1</v>
      </c>
      <c r="CU20" s="150">
        <v>1</v>
      </c>
      <c r="CV20" s="150">
        <v>1</v>
      </c>
      <c r="CW20" s="150">
        <v>1</v>
      </c>
      <c r="CX20" s="150">
        <v>1</v>
      </c>
      <c r="CY20" s="150">
        <v>1</v>
      </c>
      <c r="CZ20" s="150">
        <v>0</v>
      </c>
      <c r="DA20" s="150">
        <v>1</v>
      </c>
      <c r="DB20" s="150">
        <v>0</v>
      </c>
      <c r="DC20" s="150">
        <v>1</v>
      </c>
      <c r="DD20" s="150">
        <v>1</v>
      </c>
      <c r="DE20" s="150">
        <v>1</v>
      </c>
      <c r="DF20" s="151"/>
      <c r="DH20" s="151"/>
      <c r="DI20" s="151"/>
      <c r="DJ20" s="151"/>
      <c r="DK20" s="151"/>
    </row>
    <row r="21" spans="1:115" s="152" customFormat="1" x14ac:dyDescent="0.25">
      <c r="A21" s="149" t="s">
        <v>411</v>
      </c>
      <c r="B21" s="149" t="s">
        <v>405</v>
      </c>
      <c r="C21" s="150" t="s">
        <v>433</v>
      </c>
      <c r="D21" s="150">
        <v>16</v>
      </c>
      <c r="E21" s="150">
        <v>876</v>
      </c>
      <c r="F21" s="150">
        <v>162</v>
      </c>
      <c r="G21" s="150">
        <v>22</v>
      </c>
      <c r="H21" s="150">
        <v>1</v>
      </c>
      <c r="I21" s="150">
        <v>1</v>
      </c>
      <c r="J21" s="150" t="s">
        <v>406</v>
      </c>
      <c r="K21" s="150">
        <v>1</v>
      </c>
      <c r="L21" s="150">
        <v>1</v>
      </c>
      <c r="M21" s="150">
        <v>1</v>
      </c>
      <c r="N21" s="150">
        <v>1</v>
      </c>
      <c r="O21" s="150">
        <v>1</v>
      </c>
      <c r="P21" s="150">
        <v>1</v>
      </c>
      <c r="Q21" s="150">
        <v>1</v>
      </c>
      <c r="R21" s="150">
        <v>1</v>
      </c>
      <c r="S21" s="150">
        <v>1</v>
      </c>
      <c r="T21" s="150">
        <v>1</v>
      </c>
      <c r="U21" s="150">
        <v>1</v>
      </c>
      <c r="V21" s="150"/>
      <c r="W21" s="150">
        <v>1</v>
      </c>
      <c r="X21" s="150">
        <v>1</v>
      </c>
      <c r="Y21" s="150">
        <v>1</v>
      </c>
      <c r="Z21" s="150">
        <v>1</v>
      </c>
      <c r="AA21" s="150">
        <v>1</v>
      </c>
      <c r="AB21" s="150">
        <v>1</v>
      </c>
      <c r="AC21" s="150">
        <v>1</v>
      </c>
      <c r="AD21" s="150">
        <v>1</v>
      </c>
      <c r="AE21" s="150">
        <v>1</v>
      </c>
      <c r="AF21" s="150">
        <v>1</v>
      </c>
      <c r="AG21" s="150">
        <v>1</v>
      </c>
      <c r="AH21" s="150">
        <v>1</v>
      </c>
      <c r="AI21" s="150">
        <v>1</v>
      </c>
      <c r="AJ21" s="150">
        <v>1</v>
      </c>
      <c r="AK21" s="150">
        <v>1</v>
      </c>
      <c r="AL21" s="150">
        <v>1</v>
      </c>
      <c r="AM21" s="150">
        <v>1</v>
      </c>
      <c r="AN21" s="150">
        <v>1</v>
      </c>
      <c r="AO21" s="150">
        <v>1</v>
      </c>
      <c r="AP21" s="150">
        <v>1</v>
      </c>
      <c r="AQ21" s="150">
        <v>1</v>
      </c>
      <c r="AR21" s="150">
        <v>1</v>
      </c>
      <c r="AS21" s="150">
        <v>1</v>
      </c>
      <c r="AT21" s="150">
        <v>1</v>
      </c>
      <c r="AU21" s="150">
        <v>1</v>
      </c>
      <c r="AV21" s="150">
        <v>1</v>
      </c>
      <c r="AW21" s="150">
        <v>1</v>
      </c>
      <c r="AX21" s="150">
        <v>1</v>
      </c>
      <c r="AY21" s="150">
        <v>1</v>
      </c>
      <c r="AZ21" s="150"/>
      <c r="BA21" s="150"/>
      <c r="BB21" s="150"/>
      <c r="BC21" s="150"/>
      <c r="BD21" s="150">
        <v>1</v>
      </c>
      <c r="BE21" s="150">
        <v>1</v>
      </c>
      <c r="BF21" s="150">
        <v>1</v>
      </c>
      <c r="BG21" s="150">
        <v>1</v>
      </c>
      <c r="BH21" s="150">
        <v>1</v>
      </c>
      <c r="BI21" s="150">
        <v>1</v>
      </c>
      <c r="BJ21" s="150">
        <v>1</v>
      </c>
      <c r="BK21" s="150">
        <v>1</v>
      </c>
      <c r="BL21" s="150">
        <v>1</v>
      </c>
      <c r="BM21" s="150">
        <v>1</v>
      </c>
      <c r="BN21" s="150">
        <v>1</v>
      </c>
      <c r="BO21" s="150">
        <v>1</v>
      </c>
      <c r="BP21" s="150">
        <v>1</v>
      </c>
      <c r="BQ21" s="150">
        <v>1</v>
      </c>
      <c r="BR21" s="150">
        <v>1</v>
      </c>
      <c r="BS21" s="150">
        <v>1</v>
      </c>
      <c r="BT21" s="150">
        <v>1</v>
      </c>
      <c r="BU21" s="150">
        <v>1</v>
      </c>
      <c r="BV21" s="150">
        <v>1</v>
      </c>
      <c r="BW21" s="150">
        <v>1</v>
      </c>
      <c r="BX21" s="150">
        <v>1</v>
      </c>
      <c r="BY21" s="150">
        <v>1</v>
      </c>
      <c r="BZ21" s="150"/>
      <c r="CA21" s="150">
        <v>1</v>
      </c>
      <c r="CB21" s="150">
        <v>1</v>
      </c>
      <c r="CC21" s="150">
        <v>1</v>
      </c>
      <c r="CD21" s="150">
        <v>1</v>
      </c>
      <c r="CE21" s="150">
        <v>1</v>
      </c>
      <c r="CF21" s="150">
        <v>1</v>
      </c>
      <c r="CG21" s="150">
        <v>1</v>
      </c>
      <c r="CH21" s="150">
        <v>1</v>
      </c>
      <c r="CI21" s="150">
        <v>1</v>
      </c>
      <c r="CJ21" s="150">
        <v>1</v>
      </c>
      <c r="CK21" s="150">
        <v>1</v>
      </c>
      <c r="CL21" s="150">
        <v>1</v>
      </c>
      <c r="CM21" s="150">
        <v>1</v>
      </c>
      <c r="CN21" s="150">
        <v>1</v>
      </c>
      <c r="CO21" s="150">
        <v>1</v>
      </c>
      <c r="CP21" s="150">
        <v>1</v>
      </c>
      <c r="CQ21" s="150">
        <v>1</v>
      </c>
      <c r="CR21" s="150">
        <v>1</v>
      </c>
      <c r="CS21" s="150">
        <v>1</v>
      </c>
      <c r="CT21" s="150">
        <v>1</v>
      </c>
      <c r="CU21" s="150">
        <v>1</v>
      </c>
      <c r="CV21" s="150">
        <v>1</v>
      </c>
      <c r="CW21" s="150">
        <v>0</v>
      </c>
      <c r="CX21" s="150">
        <v>0</v>
      </c>
      <c r="CY21" s="150">
        <v>1</v>
      </c>
      <c r="CZ21" s="150">
        <v>0</v>
      </c>
      <c r="DA21" s="150">
        <v>1</v>
      </c>
      <c r="DB21" s="150">
        <v>1</v>
      </c>
      <c r="DC21" s="150">
        <v>1</v>
      </c>
      <c r="DD21" s="150">
        <v>1</v>
      </c>
      <c r="DE21" s="150">
        <v>1</v>
      </c>
      <c r="DF21" s="151"/>
      <c r="DH21" s="151"/>
      <c r="DI21" s="151"/>
      <c r="DJ21" s="151"/>
      <c r="DK21" s="151"/>
    </row>
    <row r="22" spans="1:115" s="152" customFormat="1" x14ac:dyDescent="0.25">
      <c r="A22" s="149" t="s">
        <v>411</v>
      </c>
      <c r="B22" s="149" t="s">
        <v>405</v>
      </c>
      <c r="C22" s="150" t="s">
        <v>434</v>
      </c>
      <c r="D22" s="150">
        <v>17</v>
      </c>
      <c r="E22" s="150">
        <v>499</v>
      </c>
      <c r="F22" s="150">
        <v>99</v>
      </c>
      <c r="G22" s="150">
        <v>5</v>
      </c>
      <c r="H22" s="150">
        <v>1</v>
      </c>
      <c r="I22" s="150">
        <v>0</v>
      </c>
      <c r="J22" s="150" t="s">
        <v>406</v>
      </c>
      <c r="K22" s="150">
        <v>1</v>
      </c>
      <c r="L22" s="150">
        <v>1</v>
      </c>
      <c r="M22" s="150">
        <v>1</v>
      </c>
      <c r="N22" s="150">
        <v>1</v>
      </c>
      <c r="O22" s="150">
        <v>1</v>
      </c>
      <c r="P22" s="150">
        <v>1</v>
      </c>
      <c r="Q22" s="150">
        <v>1</v>
      </c>
      <c r="R22" s="150">
        <v>1</v>
      </c>
      <c r="S22" s="150">
        <v>1</v>
      </c>
      <c r="T22" s="150">
        <v>1</v>
      </c>
      <c r="U22" s="150">
        <v>1</v>
      </c>
      <c r="V22" s="150"/>
      <c r="W22" s="150">
        <v>1</v>
      </c>
      <c r="X22" s="150">
        <v>1</v>
      </c>
      <c r="Y22" s="150">
        <v>1</v>
      </c>
      <c r="Z22" s="150">
        <v>1</v>
      </c>
      <c r="AA22" s="150">
        <v>1</v>
      </c>
      <c r="AB22" s="150">
        <v>1</v>
      </c>
      <c r="AC22" s="150">
        <v>1</v>
      </c>
      <c r="AD22" s="150">
        <v>1</v>
      </c>
      <c r="AE22" s="150">
        <v>1</v>
      </c>
      <c r="AF22" s="150">
        <v>1</v>
      </c>
      <c r="AG22" s="150">
        <v>1</v>
      </c>
      <c r="AH22" s="150">
        <v>1</v>
      </c>
      <c r="AI22" s="150">
        <v>1</v>
      </c>
      <c r="AJ22" s="150">
        <v>1</v>
      </c>
      <c r="AK22" s="150">
        <v>1</v>
      </c>
      <c r="AL22" s="150">
        <v>1</v>
      </c>
      <c r="AM22" s="150">
        <v>1</v>
      </c>
      <c r="AN22" s="150">
        <v>1</v>
      </c>
      <c r="AO22" s="150">
        <v>1</v>
      </c>
      <c r="AP22" s="150">
        <v>1</v>
      </c>
      <c r="AQ22" s="150">
        <v>1</v>
      </c>
      <c r="AR22" s="150">
        <v>1</v>
      </c>
      <c r="AS22" s="150">
        <v>1</v>
      </c>
      <c r="AT22" s="150">
        <v>1</v>
      </c>
      <c r="AU22" s="150">
        <v>1</v>
      </c>
      <c r="AV22" s="150">
        <v>1</v>
      </c>
      <c r="AW22" s="150">
        <v>1</v>
      </c>
      <c r="AX22" s="150">
        <v>1</v>
      </c>
      <c r="AY22" s="150">
        <v>1</v>
      </c>
      <c r="AZ22" s="150"/>
      <c r="BA22" s="150"/>
      <c r="BB22" s="150"/>
      <c r="BC22" s="150"/>
      <c r="BD22" s="150">
        <v>1</v>
      </c>
      <c r="BE22" s="150">
        <v>1</v>
      </c>
      <c r="BF22" s="150">
        <v>1</v>
      </c>
      <c r="BG22" s="150">
        <v>1</v>
      </c>
      <c r="BH22" s="150">
        <v>1</v>
      </c>
      <c r="BI22" s="150">
        <v>1</v>
      </c>
      <c r="BJ22" s="150">
        <v>1</v>
      </c>
      <c r="BK22" s="150">
        <v>1</v>
      </c>
      <c r="BL22" s="150">
        <v>1</v>
      </c>
      <c r="BM22" s="150">
        <v>1</v>
      </c>
      <c r="BN22" s="150">
        <v>1</v>
      </c>
      <c r="BO22" s="150">
        <v>1</v>
      </c>
      <c r="BP22" s="150">
        <v>1</v>
      </c>
      <c r="BQ22" s="150">
        <v>1</v>
      </c>
      <c r="BR22" s="150">
        <v>1</v>
      </c>
      <c r="BS22" s="150">
        <v>1</v>
      </c>
      <c r="BT22" s="150">
        <v>1</v>
      </c>
      <c r="BU22" s="150">
        <v>1</v>
      </c>
      <c r="BV22" s="150">
        <v>1</v>
      </c>
      <c r="BW22" s="150">
        <v>1</v>
      </c>
      <c r="BX22" s="150">
        <v>1</v>
      </c>
      <c r="BY22" s="150">
        <v>1</v>
      </c>
      <c r="BZ22" s="150"/>
      <c r="CA22" s="150">
        <v>1</v>
      </c>
      <c r="CB22" s="150">
        <v>1</v>
      </c>
      <c r="CC22" s="150">
        <v>1</v>
      </c>
      <c r="CD22" s="150">
        <v>1</v>
      </c>
      <c r="CE22" s="150">
        <v>1</v>
      </c>
      <c r="CF22" s="150">
        <v>1</v>
      </c>
      <c r="CG22" s="150">
        <v>1</v>
      </c>
      <c r="CH22" s="150">
        <v>1</v>
      </c>
      <c r="CI22" s="150">
        <v>1</v>
      </c>
      <c r="CJ22" s="150">
        <v>1</v>
      </c>
      <c r="CK22" s="150">
        <v>1</v>
      </c>
      <c r="CL22" s="150">
        <v>1</v>
      </c>
      <c r="CM22" s="150">
        <v>1</v>
      </c>
      <c r="CN22" s="150">
        <v>1</v>
      </c>
      <c r="CO22" s="150">
        <v>1</v>
      </c>
      <c r="CP22" s="150">
        <v>1</v>
      </c>
      <c r="CQ22" s="150">
        <v>1</v>
      </c>
      <c r="CR22" s="150">
        <v>1</v>
      </c>
      <c r="CS22" s="150">
        <v>1</v>
      </c>
      <c r="CT22" s="150">
        <v>1</v>
      </c>
      <c r="CU22" s="150">
        <v>1</v>
      </c>
      <c r="CV22" s="150">
        <v>1</v>
      </c>
      <c r="CW22" s="150">
        <v>0</v>
      </c>
      <c r="CX22" s="150">
        <v>1</v>
      </c>
      <c r="CY22" s="150">
        <v>1</v>
      </c>
      <c r="CZ22" s="150">
        <v>1</v>
      </c>
      <c r="DA22" s="150">
        <v>1</v>
      </c>
      <c r="DB22" s="150">
        <v>0</v>
      </c>
      <c r="DC22" s="150">
        <v>1</v>
      </c>
      <c r="DD22" s="150">
        <v>1</v>
      </c>
      <c r="DE22" s="150">
        <v>1</v>
      </c>
      <c r="DF22" s="151"/>
      <c r="DH22" s="151"/>
      <c r="DI22" s="151"/>
      <c r="DJ22" s="151"/>
      <c r="DK22" s="151"/>
    </row>
    <row r="23" spans="1:115" s="152" customFormat="1" x14ac:dyDescent="0.25">
      <c r="A23" s="149" t="s">
        <v>411</v>
      </c>
      <c r="B23" s="149" t="s">
        <v>405</v>
      </c>
      <c r="C23" s="150" t="s">
        <v>435</v>
      </c>
      <c r="D23" s="150">
        <v>18</v>
      </c>
      <c r="E23" s="150">
        <v>685</v>
      </c>
      <c r="F23" s="150">
        <v>120</v>
      </c>
      <c r="G23" s="150">
        <v>3</v>
      </c>
      <c r="H23" s="150">
        <v>1</v>
      </c>
      <c r="I23" s="150">
        <v>0</v>
      </c>
      <c r="J23" s="150" t="s">
        <v>406</v>
      </c>
      <c r="K23" s="150">
        <v>1</v>
      </c>
      <c r="L23" s="150">
        <v>1</v>
      </c>
      <c r="M23" s="150">
        <v>1</v>
      </c>
      <c r="N23" s="150">
        <v>1</v>
      </c>
      <c r="O23" s="150">
        <v>1</v>
      </c>
      <c r="P23" s="150">
        <v>1</v>
      </c>
      <c r="Q23" s="150">
        <v>1</v>
      </c>
      <c r="R23" s="150">
        <v>1</v>
      </c>
      <c r="S23" s="150">
        <v>1</v>
      </c>
      <c r="T23" s="150">
        <v>1</v>
      </c>
      <c r="U23" s="150">
        <v>1</v>
      </c>
      <c r="V23" s="150"/>
      <c r="W23" s="150">
        <v>1</v>
      </c>
      <c r="X23" s="150">
        <v>1</v>
      </c>
      <c r="Y23" s="150">
        <v>1</v>
      </c>
      <c r="Z23" s="150">
        <v>1</v>
      </c>
      <c r="AA23" s="150">
        <v>1</v>
      </c>
      <c r="AB23" s="150">
        <v>1</v>
      </c>
      <c r="AC23" s="150">
        <v>1</v>
      </c>
      <c r="AD23" s="150">
        <v>1</v>
      </c>
      <c r="AE23" s="150">
        <v>1</v>
      </c>
      <c r="AF23" s="150">
        <v>1</v>
      </c>
      <c r="AG23" s="150">
        <v>1</v>
      </c>
      <c r="AH23" s="150">
        <v>1</v>
      </c>
      <c r="AI23" s="150">
        <v>1</v>
      </c>
      <c r="AJ23" s="150">
        <v>1</v>
      </c>
      <c r="AK23" s="150">
        <v>1</v>
      </c>
      <c r="AL23" s="150">
        <v>1</v>
      </c>
      <c r="AM23" s="150">
        <v>1</v>
      </c>
      <c r="AN23" s="150">
        <v>1</v>
      </c>
      <c r="AO23" s="150">
        <v>1</v>
      </c>
      <c r="AP23" s="150">
        <v>1</v>
      </c>
      <c r="AQ23" s="150">
        <v>1</v>
      </c>
      <c r="AR23" s="150">
        <v>1</v>
      </c>
      <c r="AS23" s="150">
        <v>1</v>
      </c>
      <c r="AT23" s="150">
        <v>1</v>
      </c>
      <c r="AU23" s="150">
        <v>1</v>
      </c>
      <c r="AV23" s="150">
        <v>1</v>
      </c>
      <c r="AW23" s="150">
        <v>1</v>
      </c>
      <c r="AX23" s="150">
        <v>1</v>
      </c>
      <c r="AY23" s="150">
        <v>1</v>
      </c>
      <c r="AZ23" s="150"/>
      <c r="BA23" s="150"/>
      <c r="BB23" s="150"/>
      <c r="BC23" s="150"/>
      <c r="BD23" s="150">
        <v>1</v>
      </c>
      <c r="BE23" s="150">
        <v>1</v>
      </c>
      <c r="BF23" s="150">
        <v>1</v>
      </c>
      <c r="BG23" s="150">
        <v>1</v>
      </c>
      <c r="BH23" s="150">
        <v>1</v>
      </c>
      <c r="BI23" s="150">
        <v>1</v>
      </c>
      <c r="BJ23" s="150">
        <v>1</v>
      </c>
      <c r="BK23" s="150">
        <v>1</v>
      </c>
      <c r="BL23" s="150">
        <v>1</v>
      </c>
      <c r="BM23" s="150">
        <v>1</v>
      </c>
      <c r="BN23" s="150">
        <v>1</v>
      </c>
      <c r="BO23" s="150">
        <v>1</v>
      </c>
      <c r="BP23" s="150">
        <v>1</v>
      </c>
      <c r="BQ23" s="150">
        <v>1</v>
      </c>
      <c r="BR23" s="150">
        <v>1</v>
      </c>
      <c r="BS23" s="150">
        <v>1</v>
      </c>
      <c r="BT23" s="150">
        <v>1</v>
      </c>
      <c r="BU23" s="150">
        <v>1</v>
      </c>
      <c r="BV23" s="150">
        <v>1</v>
      </c>
      <c r="BW23" s="150">
        <v>1</v>
      </c>
      <c r="BX23" s="150">
        <v>1</v>
      </c>
      <c r="BY23" s="150">
        <v>1</v>
      </c>
      <c r="BZ23" s="150"/>
      <c r="CA23" s="150">
        <v>1</v>
      </c>
      <c r="CB23" s="150">
        <v>1</v>
      </c>
      <c r="CC23" s="150">
        <v>1</v>
      </c>
      <c r="CD23" s="150">
        <v>1</v>
      </c>
      <c r="CE23" s="150">
        <v>1</v>
      </c>
      <c r="CF23" s="150">
        <v>1</v>
      </c>
      <c r="CG23" s="150">
        <v>1</v>
      </c>
      <c r="CH23" s="150">
        <v>1</v>
      </c>
      <c r="CI23" s="150">
        <v>1</v>
      </c>
      <c r="CJ23" s="150">
        <v>1</v>
      </c>
      <c r="CK23" s="150">
        <v>1</v>
      </c>
      <c r="CL23" s="150">
        <v>1</v>
      </c>
      <c r="CM23" s="150">
        <v>1</v>
      </c>
      <c r="CN23" s="150">
        <v>1</v>
      </c>
      <c r="CO23" s="150">
        <v>1</v>
      </c>
      <c r="CP23" s="150">
        <v>1</v>
      </c>
      <c r="CQ23" s="150">
        <v>1</v>
      </c>
      <c r="CR23" s="150">
        <v>1</v>
      </c>
      <c r="CS23" s="150">
        <v>1</v>
      </c>
      <c r="CT23" s="150">
        <v>1</v>
      </c>
      <c r="CU23" s="150">
        <v>1</v>
      </c>
      <c r="CV23" s="150">
        <v>1</v>
      </c>
      <c r="CW23" s="150">
        <v>0</v>
      </c>
      <c r="CX23" s="150">
        <v>0</v>
      </c>
      <c r="CY23" s="150">
        <v>1</v>
      </c>
      <c r="CZ23" s="150">
        <v>1</v>
      </c>
      <c r="DA23" s="150">
        <v>1</v>
      </c>
      <c r="DB23" s="150">
        <v>0</v>
      </c>
      <c r="DC23" s="150">
        <v>1</v>
      </c>
      <c r="DD23" s="150">
        <v>1</v>
      </c>
      <c r="DE23" s="150">
        <v>1</v>
      </c>
      <c r="DF23" s="151"/>
      <c r="DH23" s="151"/>
      <c r="DI23" s="151"/>
      <c r="DJ23" s="151"/>
      <c r="DK23" s="151"/>
    </row>
    <row r="24" spans="1:115" s="152" customFormat="1" x14ac:dyDescent="0.25">
      <c r="A24" s="149" t="s">
        <v>513</v>
      </c>
      <c r="B24" s="149" t="s">
        <v>405</v>
      </c>
      <c r="C24" s="150" t="s">
        <v>436</v>
      </c>
      <c r="D24" s="150">
        <v>19</v>
      </c>
      <c r="E24" s="150">
        <v>412</v>
      </c>
      <c r="F24" s="150">
        <v>98</v>
      </c>
      <c r="G24" s="150">
        <v>2</v>
      </c>
      <c r="H24" s="150">
        <v>1</v>
      </c>
      <c r="I24" s="150">
        <v>0</v>
      </c>
      <c r="J24" s="150" t="s">
        <v>406</v>
      </c>
      <c r="K24" s="150">
        <v>1</v>
      </c>
      <c r="L24" s="150">
        <v>1</v>
      </c>
      <c r="M24" s="150">
        <v>1</v>
      </c>
      <c r="N24" s="150">
        <v>1</v>
      </c>
      <c r="O24" s="150">
        <v>1</v>
      </c>
      <c r="P24" s="150">
        <v>1</v>
      </c>
      <c r="Q24" s="150">
        <v>1</v>
      </c>
      <c r="R24" s="150">
        <v>1</v>
      </c>
      <c r="S24" s="150">
        <v>1</v>
      </c>
      <c r="T24" s="150">
        <v>1</v>
      </c>
      <c r="U24" s="150">
        <v>1</v>
      </c>
      <c r="V24" s="150"/>
      <c r="W24" s="150">
        <v>1</v>
      </c>
      <c r="X24" s="150">
        <v>1</v>
      </c>
      <c r="Y24" s="150">
        <v>1</v>
      </c>
      <c r="Z24" s="150">
        <v>1</v>
      </c>
      <c r="AA24" s="150">
        <v>1</v>
      </c>
      <c r="AB24" s="150">
        <v>1</v>
      </c>
      <c r="AC24" s="150">
        <v>1</v>
      </c>
      <c r="AD24" s="150">
        <v>1</v>
      </c>
      <c r="AE24" s="150">
        <v>1</v>
      </c>
      <c r="AF24" s="150">
        <v>1</v>
      </c>
      <c r="AG24" s="150">
        <v>1</v>
      </c>
      <c r="AH24" s="150">
        <v>1</v>
      </c>
      <c r="AI24" s="150">
        <v>1</v>
      </c>
      <c r="AJ24" s="150">
        <v>1</v>
      </c>
      <c r="AK24" s="150">
        <v>1</v>
      </c>
      <c r="AL24" s="150">
        <v>1</v>
      </c>
      <c r="AM24" s="150">
        <v>1</v>
      </c>
      <c r="AN24" s="150">
        <v>1</v>
      </c>
      <c r="AO24" s="150">
        <v>1</v>
      </c>
      <c r="AP24" s="150">
        <v>1</v>
      </c>
      <c r="AQ24" s="150">
        <v>1</v>
      </c>
      <c r="AR24" s="150">
        <v>1</v>
      </c>
      <c r="AS24" s="150">
        <v>1</v>
      </c>
      <c r="AT24" s="150">
        <v>1</v>
      </c>
      <c r="AU24" s="150">
        <v>1</v>
      </c>
      <c r="AV24" s="150">
        <v>1</v>
      </c>
      <c r="AW24" s="150">
        <v>1</v>
      </c>
      <c r="AX24" s="150">
        <v>1</v>
      </c>
      <c r="AY24" s="150">
        <v>1</v>
      </c>
      <c r="AZ24" s="150"/>
      <c r="BA24" s="150"/>
      <c r="BB24" s="150"/>
      <c r="BC24" s="150"/>
      <c r="BD24" s="150">
        <v>1</v>
      </c>
      <c r="BE24" s="150">
        <v>1</v>
      </c>
      <c r="BF24" s="150">
        <v>1</v>
      </c>
      <c r="BG24" s="150">
        <v>1</v>
      </c>
      <c r="BH24" s="150">
        <v>1</v>
      </c>
      <c r="BI24" s="150">
        <v>1</v>
      </c>
      <c r="BJ24" s="150">
        <v>1</v>
      </c>
      <c r="BK24" s="150">
        <v>1</v>
      </c>
      <c r="BL24" s="150">
        <v>1</v>
      </c>
      <c r="BM24" s="150">
        <v>1</v>
      </c>
      <c r="BN24" s="150">
        <v>1</v>
      </c>
      <c r="BO24" s="150">
        <v>1</v>
      </c>
      <c r="BP24" s="150">
        <v>1</v>
      </c>
      <c r="BQ24" s="150">
        <v>1</v>
      </c>
      <c r="BR24" s="150">
        <v>1</v>
      </c>
      <c r="BS24" s="150">
        <v>1</v>
      </c>
      <c r="BT24" s="150">
        <v>1</v>
      </c>
      <c r="BU24" s="150">
        <v>1</v>
      </c>
      <c r="BV24" s="150">
        <v>1</v>
      </c>
      <c r="BW24" s="150">
        <v>1</v>
      </c>
      <c r="BX24" s="150">
        <v>1</v>
      </c>
      <c r="BY24" s="150">
        <v>1</v>
      </c>
      <c r="BZ24" s="150"/>
      <c r="CA24" s="150">
        <v>1</v>
      </c>
      <c r="CB24" s="150">
        <v>1</v>
      </c>
      <c r="CC24" s="150">
        <v>1</v>
      </c>
      <c r="CD24" s="150">
        <v>1</v>
      </c>
      <c r="CE24" s="150">
        <v>1</v>
      </c>
      <c r="CF24" s="150">
        <v>1</v>
      </c>
      <c r="CG24" s="150">
        <v>1</v>
      </c>
      <c r="CH24" s="150">
        <v>1</v>
      </c>
      <c r="CI24" s="150">
        <v>1</v>
      </c>
      <c r="CJ24" s="150">
        <v>1</v>
      </c>
      <c r="CK24" s="150">
        <v>1</v>
      </c>
      <c r="CL24" s="150">
        <v>1</v>
      </c>
      <c r="CM24" s="150">
        <v>1</v>
      </c>
      <c r="CN24" s="150">
        <v>1</v>
      </c>
      <c r="CO24" s="150">
        <v>1</v>
      </c>
      <c r="CP24" s="150">
        <v>1</v>
      </c>
      <c r="CQ24" s="150">
        <v>1</v>
      </c>
      <c r="CR24" s="150">
        <v>1</v>
      </c>
      <c r="CS24" s="150">
        <v>1</v>
      </c>
      <c r="CT24" s="150">
        <v>1</v>
      </c>
      <c r="CU24" s="150">
        <v>1</v>
      </c>
      <c r="CV24" s="150">
        <v>1</v>
      </c>
      <c r="CW24" s="150">
        <v>1</v>
      </c>
      <c r="CX24" s="150">
        <v>0</v>
      </c>
      <c r="CY24" s="150">
        <v>1</v>
      </c>
      <c r="CZ24" s="150">
        <v>0</v>
      </c>
      <c r="DA24" s="150">
        <v>1</v>
      </c>
      <c r="DB24" s="150">
        <v>0</v>
      </c>
      <c r="DC24" s="150">
        <v>1</v>
      </c>
      <c r="DD24" s="150">
        <v>1</v>
      </c>
      <c r="DE24" s="150">
        <v>1</v>
      </c>
      <c r="DF24" s="151"/>
      <c r="DH24" s="151"/>
      <c r="DI24" s="151"/>
      <c r="DJ24" s="151"/>
      <c r="DK24" s="151"/>
    </row>
    <row r="25" spans="1:115" s="152" customFormat="1" x14ac:dyDescent="0.25">
      <c r="A25" s="149" t="s">
        <v>411</v>
      </c>
      <c r="B25" s="149" t="s">
        <v>405</v>
      </c>
      <c r="C25" s="150" t="s">
        <v>437</v>
      </c>
      <c r="D25" s="150">
        <v>20</v>
      </c>
      <c r="E25" s="150">
        <v>441</v>
      </c>
      <c r="F25" s="150">
        <v>85</v>
      </c>
      <c r="G25" s="150">
        <v>0</v>
      </c>
      <c r="H25" s="150">
        <v>0</v>
      </c>
      <c r="I25" s="150">
        <v>0</v>
      </c>
      <c r="J25" s="150" t="s">
        <v>406</v>
      </c>
      <c r="K25" s="150">
        <v>1</v>
      </c>
      <c r="L25" s="150">
        <v>1</v>
      </c>
      <c r="M25" s="150">
        <v>1</v>
      </c>
      <c r="N25" s="150">
        <v>1</v>
      </c>
      <c r="O25" s="150">
        <v>1</v>
      </c>
      <c r="P25" s="150">
        <v>1</v>
      </c>
      <c r="Q25" s="150">
        <v>1</v>
      </c>
      <c r="R25" s="150">
        <v>1</v>
      </c>
      <c r="S25" s="150">
        <v>1</v>
      </c>
      <c r="T25" s="150">
        <v>1</v>
      </c>
      <c r="U25" s="150">
        <v>1</v>
      </c>
      <c r="V25" s="150"/>
      <c r="W25" s="150">
        <v>1</v>
      </c>
      <c r="X25" s="150">
        <v>1</v>
      </c>
      <c r="Y25" s="150">
        <v>1</v>
      </c>
      <c r="Z25" s="150">
        <v>1</v>
      </c>
      <c r="AA25" s="150">
        <v>1</v>
      </c>
      <c r="AB25" s="150">
        <v>1</v>
      </c>
      <c r="AC25" s="150">
        <v>1</v>
      </c>
      <c r="AD25" s="150">
        <v>1</v>
      </c>
      <c r="AE25" s="150">
        <v>1</v>
      </c>
      <c r="AF25" s="150">
        <v>1</v>
      </c>
      <c r="AG25" s="150">
        <v>1</v>
      </c>
      <c r="AH25" s="150">
        <v>1</v>
      </c>
      <c r="AI25" s="150">
        <v>1</v>
      </c>
      <c r="AJ25" s="150">
        <v>1</v>
      </c>
      <c r="AK25" s="150">
        <v>1</v>
      </c>
      <c r="AL25" s="150">
        <v>1</v>
      </c>
      <c r="AM25" s="150">
        <v>1</v>
      </c>
      <c r="AN25" s="150">
        <v>1</v>
      </c>
      <c r="AO25" s="150">
        <v>1</v>
      </c>
      <c r="AP25" s="150">
        <v>1</v>
      </c>
      <c r="AQ25" s="150">
        <v>1</v>
      </c>
      <c r="AR25" s="150">
        <v>1</v>
      </c>
      <c r="AS25" s="150">
        <v>1</v>
      </c>
      <c r="AT25" s="150">
        <v>1</v>
      </c>
      <c r="AU25" s="150">
        <v>1</v>
      </c>
      <c r="AV25" s="150">
        <v>1</v>
      </c>
      <c r="AW25" s="150">
        <v>1</v>
      </c>
      <c r="AX25" s="150">
        <v>1</v>
      </c>
      <c r="AY25" s="150">
        <v>1</v>
      </c>
      <c r="AZ25" s="150"/>
      <c r="BA25" s="150"/>
      <c r="BB25" s="150"/>
      <c r="BC25" s="150"/>
      <c r="BD25" s="150">
        <v>1</v>
      </c>
      <c r="BE25" s="150">
        <v>1</v>
      </c>
      <c r="BF25" s="150">
        <v>1</v>
      </c>
      <c r="BG25" s="150">
        <v>1</v>
      </c>
      <c r="BH25" s="150">
        <v>1</v>
      </c>
      <c r="BI25" s="150">
        <v>1</v>
      </c>
      <c r="BJ25" s="150">
        <v>1</v>
      </c>
      <c r="BK25" s="150">
        <v>1</v>
      </c>
      <c r="BL25" s="150">
        <v>1</v>
      </c>
      <c r="BM25" s="150">
        <v>1</v>
      </c>
      <c r="BN25" s="150">
        <v>1</v>
      </c>
      <c r="BO25" s="150">
        <v>1</v>
      </c>
      <c r="BP25" s="150">
        <v>1</v>
      </c>
      <c r="BQ25" s="150">
        <v>1</v>
      </c>
      <c r="BR25" s="150">
        <v>1</v>
      </c>
      <c r="BS25" s="150">
        <v>1</v>
      </c>
      <c r="BT25" s="150">
        <v>1</v>
      </c>
      <c r="BU25" s="150">
        <v>1</v>
      </c>
      <c r="BV25" s="150">
        <v>1</v>
      </c>
      <c r="BW25" s="150">
        <v>1</v>
      </c>
      <c r="BX25" s="150">
        <v>1</v>
      </c>
      <c r="BY25" s="150">
        <v>1</v>
      </c>
      <c r="BZ25" s="150"/>
      <c r="CA25" s="150">
        <v>1</v>
      </c>
      <c r="CB25" s="150">
        <v>1</v>
      </c>
      <c r="CC25" s="150">
        <v>1</v>
      </c>
      <c r="CD25" s="150">
        <v>1</v>
      </c>
      <c r="CE25" s="150">
        <v>1</v>
      </c>
      <c r="CF25" s="150">
        <v>1</v>
      </c>
      <c r="CG25" s="150">
        <v>1</v>
      </c>
      <c r="CH25" s="150">
        <v>1</v>
      </c>
      <c r="CI25" s="150">
        <v>1</v>
      </c>
      <c r="CJ25" s="150">
        <v>1</v>
      </c>
      <c r="CK25" s="150">
        <v>1</v>
      </c>
      <c r="CL25" s="150">
        <v>1</v>
      </c>
      <c r="CM25" s="150">
        <v>1</v>
      </c>
      <c r="CN25" s="150">
        <v>1</v>
      </c>
      <c r="CO25" s="150">
        <v>1</v>
      </c>
      <c r="CP25" s="150">
        <v>1</v>
      </c>
      <c r="CQ25" s="150">
        <v>1</v>
      </c>
      <c r="CR25" s="150">
        <v>1</v>
      </c>
      <c r="CS25" s="150">
        <v>1</v>
      </c>
      <c r="CT25" s="150">
        <v>1</v>
      </c>
      <c r="CU25" s="150">
        <v>1</v>
      </c>
      <c r="CV25" s="150">
        <v>1</v>
      </c>
      <c r="CW25" s="150">
        <v>1</v>
      </c>
      <c r="CX25" s="150">
        <v>0</v>
      </c>
      <c r="CY25" s="150">
        <v>1</v>
      </c>
      <c r="CZ25" s="150">
        <v>0</v>
      </c>
      <c r="DA25" s="150">
        <v>0</v>
      </c>
      <c r="DB25" s="150">
        <v>0</v>
      </c>
      <c r="DC25" s="150">
        <v>1</v>
      </c>
      <c r="DD25" s="150">
        <v>1</v>
      </c>
      <c r="DE25" s="150">
        <v>1</v>
      </c>
      <c r="DF25" s="151"/>
      <c r="DH25" s="151"/>
      <c r="DI25" s="151"/>
      <c r="DJ25" s="151"/>
      <c r="DK25" s="151"/>
    </row>
    <row r="26" spans="1:115" s="152" customFormat="1" x14ac:dyDescent="0.25">
      <c r="A26" s="149" t="s">
        <v>411</v>
      </c>
      <c r="B26" s="149" t="s">
        <v>405</v>
      </c>
      <c r="C26" s="150" t="s">
        <v>438</v>
      </c>
      <c r="D26" s="150">
        <v>21</v>
      </c>
      <c r="E26" s="150">
        <v>263</v>
      </c>
      <c r="F26" s="150">
        <v>13</v>
      </c>
      <c r="G26" s="150">
        <v>4</v>
      </c>
      <c r="H26" s="150">
        <v>1</v>
      </c>
      <c r="I26" s="150">
        <v>1</v>
      </c>
      <c r="J26" s="150" t="s">
        <v>406</v>
      </c>
      <c r="K26" s="150">
        <v>1</v>
      </c>
      <c r="L26" s="150">
        <v>1</v>
      </c>
      <c r="M26" s="150">
        <v>1</v>
      </c>
      <c r="N26" s="150">
        <v>1</v>
      </c>
      <c r="O26" s="150">
        <v>1</v>
      </c>
      <c r="P26" s="150">
        <v>1</v>
      </c>
      <c r="Q26" s="150">
        <v>1</v>
      </c>
      <c r="R26" s="150">
        <v>1</v>
      </c>
      <c r="S26" s="150">
        <v>1</v>
      </c>
      <c r="T26" s="150">
        <v>1</v>
      </c>
      <c r="U26" s="150">
        <v>1</v>
      </c>
      <c r="V26" s="150"/>
      <c r="W26" s="150">
        <v>1</v>
      </c>
      <c r="X26" s="150">
        <v>1</v>
      </c>
      <c r="Y26" s="150">
        <v>1</v>
      </c>
      <c r="Z26" s="150">
        <v>1</v>
      </c>
      <c r="AA26" s="150">
        <v>1</v>
      </c>
      <c r="AB26" s="150">
        <v>1</v>
      </c>
      <c r="AC26" s="150">
        <v>1</v>
      </c>
      <c r="AD26" s="150">
        <v>1</v>
      </c>
      <c r="AE26" s="150">
        <v>1</v>
      </c>
      <c r="AF26" s="150">
        <v>1</v>
      </c>
      <c r="AG26" s="150">
        <v>1</v>
      </c>
      <c r="AH26" s="150">
        <v>1</v>
      </c>
      <c r="AI26" s="150">
        <v>1</v>
      </c>
      <c r="AJ26" s="150">
        <v>1</v>
      </c>
      <c r="AK26" s="150">
        <v>1</v>
      </c>
      <c r="AL26" s="150">
        <v>1</v>
      </c>
      <c r="AM26" s="150">
        <v>1</v>
      </c>
      <c r="AN26" s="150">
        <v>1</v>
      </c>
      <c r="AO26" s="150">
        <v>1</v>
      </c>
      <c r="AP26" s="150">
        <v>1</v>
      </c>
      <c r="AQ26" s="150">
        <v>1</v>
      </c>
      <c r="AR26" s="150">
        <v>1</v>
      </c>
      <c r="AS26" s="150">
        <v>1</v>
      </c>
      <c r="AT26" s="150">
        <v>1</v>
      </c>
      <c r="AU26" s="150">
        <v>1</v>
      </c>
      <c r="AV26" s="150">
        <v>1</v>
      </c>
      <c r="AW26" s="150">
        <v>1</v>
      </c>
      <c r="AX26" s="150">
        <v>1</v>
      </c>
      <c r="AY26" s="150">
        <v>1</v>
      </c>
      <c r="AZ26" s="150"/>
      <c r="BA26" s="150"/>
      <c r="BB26" s="150"/>
      <c r="BC26" s="150"/>
      <c r="BD26" s="150">
        <v>1</v>
      </c>
      <c r="BE26" s="150">
        <v>1</v>
      </c>
      <c r="BF26" s="150">
        <v>1</v>
      </c>
      <c r="BG26" s="150">
        <v>1</v>
      </c>
      <c r="BH26" s="150">
        <v>1</v>
      </c>
      <c r="BI26" s="150">
        <v>1</v>
      </c>
      <c r="BJ26" s="150">
        <v>1</v>
      </c>
      <c r="BK26" s="150">
        <v>1</v>
      </c>
      <c r="BL26" s="150">
        <v>1</v>
      </c>
      <c r="BM26" s="150">
        <v>1</v>
      </c>
      <c r="BN26" s="150">
        <v>1</v>
      </c>
      <c r="BO26" s="150">
        <v>1</v>
      </c>
      <c r="BP26" s="150">
        <v>1</v>
      </c>
      <c r="BQ26" s="150">
        <v>1</v>
      </c>
      <c r="BR26" s="150">
        <v>1</v>
      </c>
      <c r="BS26" s="150">
        <v>1</v>
      </c>
      <c r="BT26" s="150">
        <v>1</v>
      </c>
      <c r="BU26" s="150">
        <v>1</v>
      </c>
      <c r="BV26" s="150">
        <v>1</v>
      </c>
      <c r="BW26" s="150">
        <v>1</v>
      </c>
      <c r="BX26" s="150">
        <v>1</v>
      </c>
      <c r="BY26" s="150">
        <v>1</v>
      </c>
      <c r="BZ26" s="150"/>
      <c r="CA26" s="150">
        <v>1</v>
      </c>
      <c r="CB26" s="150">
        <v>1</v>
      </c>
      <c r="CC26" s="150">
        <v>1</v>
      </c>
      <c r="CD26" s="150">
        <v>1</v>
      </c>
      <c r="CE26" s="150">
        <v>1</v>
      </c>
      <c r="CF26" s="150">
        <v>1</v>
      </c>
      <c r="CG26" s="150">
        <v>1</v>
      </c>
      <c r="CH26" s="150">
        <v>1</v>
      </c>
      <c r="CI26" s="150">
        <v>1</v>
      </c>
      <c r="CJ26" s="150">
        <v>1</v>
      </c>
      <c r="CK26" s="150">
        <v>1</v>
      </c>
      <c r="CL26" s="150">
        <v>1</v>
      </c>
      <c r="CM26" s="150">
        <v>1</v>
      </c>
      <c r="CN26" s="150">
        <v>1</v>
      </c>
      <c r="CO26" s="150">
        <v>1</v>
      </c>
      <c r="CP26" s="150">
        <v>1</v>
      </c>
      <c r="CQ26" s="150">
        <v>1</v>
      </c>
      <c r="CR26" s="150">
        <v>1</v>
      </c>
      <c r="CS26" s="150">
        <v>1</v>
      </c>
      <c r="CT26" s="150">
        <v>1</v>
      </c>
      <c r="CU26" s="150">
        <v>1</v>
      </c>
      <c r="CV26" s="150">
        <v>1</v>
      </c>
      <c r="CW26" s="150">
        <v>1</v>
      </c>
      <c r="CX26" s="150">
        <v>0</v>
      </c>
      <c r="CY26" s="150">
        <v>1</v>
      </c>
      <c r="CZ26" s="150">
        <v>1</v>
      </c>
      <c r="DA26" s="150">
        <v>1</v>
      </c>
      <c r="DB26" s="150">
        <v>0</v>
      </c>
      <c r="DC26" s="150">
        <v>1</v>
      </c>
      <c r="DD26" s="150">
        <v>1</v>
      </c>
      <c r="DE26" s="150">
        <v>1</v>
      </c>
      <c r="DF26" s="151"/>
      <c r="DH26" s="151"/>
      <c r="DI26" s="151"/>
      <c r="DJ26" s="151"/>
      <c r="DK26" s="151"/>
    </row>
    <row r="27" spans="1:115" s="152" customFormat="1" x14ac:dyDescent="0.25">
      <c r="A27" s="149" t="s">
        <v>411</v>
      </c>
      <c r="B27" s="149" t="s">
        <v>405</v>
      </c>
      <c r="C27" s="150" t="s">
        <v>439</v>
      </c>
      <c r="D27" s="150">
        <v>22</v>
      </c>
      <c r="E27" s="150">
        <v>194</v>
      </c>
      <c r="F27" s="150">
        <v>50</v>
      </c>
      <c r="G27" s="150">
        <v>5</v>
      </c>
      <c r="H27" s="150">
        <v>1</v>
      </c>
      <c r="I27" s="150">
        <v>1</v>
      </c>
      <c r="J27" s="150" t="s">
        <v>407</v>
      </c>
      <c r="K27" s="150">
        <v>1</v>
      </c>
      <c r="L27" s="150">
        <v>1</v>
      </c>
      <c r="M27" s="150">
        <v>1</v>
      </c>
      <c r="N27" s="150">
        <v>1</v>
      </c>
      <c r="O27" s="150">
        <v>1</v>
      </c>
      <c r="P27" s="150">
        <v>1</v>
      </c>
      <c r="Q27" s="150">
        <v>1</v>
      </c>
      <c r="R27" s="150">
        <v>1</v>
      </c>
      <c r="S27" s="150">
        <v>1</v>
      </c>
      <c r="T27" s="150">
        <v>1</v>
      </c>
      <c r="U27" s="150">
        <v>1</v>
      </c>
      <c r="V27" s="150"/>
      <c r="W27" s="150">
        <v>1</v>
      </c>
      <c r="X27" s="150">
        <v>1</v>
      </c>
      <c r="Y27" s="150">
        <v>1</v>
      </c>
      <c r="Z27" s="150">
        <v>1</v>
      </c>
      <c r="AA27" s="150">
        <v>1</v>
      </c>
      <c r="AB27" s="150">
        <v>1</v>
      </c>
      <c r="AC27" s="150">
        <v>1</v>
      </c>
      <c r="AD27" s="150">
        <v>1</v>
      </c>
      <c r="AE27" s="150">
        <v>1</v>
      </c>
      <c r="AF27" s="150">
        <v>1</v>
      </c>
      <c r="AG27" s="150">
        <v>1</v>
      </c>
      <c r="AH27" s="150">
        <v>1</v>
      </c>
      <c r="AI27" s="150">
        <v>1</v>
      </c>
      <c r="AJ27" s="150">
        <v>1</v>
      </c>
      <c r="AK27" s="150">
        <v>1</v>
      </c>
      <c r="AL27" s="150">
        <v>1</v>
      </c>
      <c r="AM27" s="150">
        <v>1</v>
      </c>
      <c r="AN27" s="150">
        <v>1</v>
      </c>
      <c r="AO27" s="150">
        <v>1</v>
      </c>
      <c r="AP27" s="150">
        <v>1</v>
      </c>
      <c r="AQ27" s="150">
        <v>1</v>
      </c>
      <c r="AR27" s="150">
        <v>1</v>
      </c>
      <c r="AS27" s="150">
        <v>1</v>
      </c>
      <c r="AT27" s="150">
        <v>1</v>
      </c>
      <c r="AU27" s="150">
        <v>1</v>
      </c>
      <c r="AV27" s="150">
        <v>1</v>
      </c>
      <c r="AW27" s="150">
        <v>1</v>
      </c>
      <c r="AX27" s="150">
        <v>1</v>
      </c>
      <c r="AY27" s="150">
        <v>1</v>
      </c>
      <c r="AZ27" s="150"/>
      <c r="BA27" s="150"/>
      <c r="BB27" s="150"/>
      <c r="BC27" s="150"/>
      <c r="BD27" s="150">
        <v>1</v>
      </c>
      <c r="BE27" s="150">
        <v>1</v>
      </c>
      <c r="BF27" s="150">
        <v>1</v>
      </c>
      <c r="BG27" s="150">
        <v>1</v>
      </c>
      <c r="BH27" s="150">
        <v>1</v>
      </c>
      <c r="BI27" s="150">
        <v>1</v>
      </c>
      <c r="BJ27" s="150">
        <v>1</v>
      </c>
      <c r="BK27" s="150">
        <v>1</v>
      </c>
      <c r="BL27" s="150">
        <v>1</v>
      </c>
      <c r="BM27" s="150">
        <v>1</v>
      </c>
      <c r="BN27" s="150">
        <v>1</v>
      </c>
      <c r="BO27" s="150">
        <v>1</v>
      </c>
      <c r="BP27" s="150">
        <v>1</v>
      </c>
      <c r="BQ27" s="150">
        <v>1</v>
      </c>
      <c r="BR27" s="150">
        <v>1</v>
      </c>
      <c r="BS27" s="150">
        <v>1</v>
      </c>
      <c r="BT27" s="150">
        <v>1</v>
      </c>
      <c r="BU27" s="150">
        <v>1</v>
      </c>
      <c r="BV27" s="150">
        <v>1</v>
      </c>
      <c r="BW27" s="150">
        <v>1</v>
      </c>
      <c r="BX27" s="150">
        <v>1</v>
      </c>
      <c r="BY27" s="150">
        <v>1</v>
      </c>
      <c r="BZ27" s="150"/>
      <c r="CA27" s="150">
        <v>1</v>
      </c>
      <c r="CB27" s="150">
        <v>1</v>
      </c>
      <c r="CC27" s="150">
        <v>1</v>
      </c>
      <c r="CD27" s="150">
        <v>1</v>
      </c>
      <c r="CE27" s="150">
        <v>1</v>
      </c>
      <c r="CF27" s="150">
        <v>1</v>
      </c>
      <c r="CG27" s="150">
        <v>1</v>
      </c>
      <c r="CH27" s="150">
        <v>1</v>
      </c>
      <c r="CI27" s="150">
        <v>1</v>
      </c>
      <c r="CJ27" s="150">
        <v>1</v>
      </c>
      <c r="CK27" s="150">
        <v>1</v>
      </c>
      <c r="CL27" s="150">
        <v>1</v>
      </c>
      <c r="CM27" s="150">
        <v>1</v>
      </c>
      <c r="CN27" s="150">
        <v>1</v>
      </c>
      <c r="CO27" s="150">
        <v>1</v>
      </c>
      <c r="CP27" s="150">
        <v>1</v>
      </c>
      <c r="CQ27" s="150">
        <v>1</v>
      </c>
      <c r="CR27" s="150">
        <v>1</v>
      </c>
      <c r="CS27" s="150">
        <v>1</v>
      </c>
      <c r="CT27" s="150">
        <v>1</v>
      </c>
      <c r="CU27" s="150">
        <v>0</v>
      </c>
      <c r="CV27" s="150">
        <v>1</v>
      </c>
      <c r="CW27" s="150">
        <v>0</v>
      </c>
      <c r="CX27" s="150">
        <v>0</v>
      </c>
      <c r="CY27" s="150">
        <v>0</v>
      </c>
      <c r="CZ27" s="150">
        <v>0</v>
      </c>
      <c r="DA27" s="150">
        <v>0</v>
      </c>
      <c r="DB27" s="150">
        <v>0</v>
      </c>
      <c r="DC27" s="150">
        <v>1</v>
      </c>
      <c r="DD27" s="150">
        <v>1</v>
      </c>
      <c r="DE27" s="150">
        <v>1</v>
      </c>
      <c r="DF27" s="151"/>
      <c r="DH27" s="151"/>
      <c r="DI27" s="151"/>
      <c r="DJ27" s="151"/>
      <c r="DK27" s="151"/>
    </row>
    <row r="28" spans="1:115" s="152" customFormat="1" x14ac:dyDescent="0.25">
      <c r="A28" s="149" t="s">
        <v>411</v>
      </c>
      <c r="B28" s="149" t="s">
        <v>405</v>
      </c>
      <c r="C28" s="150" t="s">
        <v>440</v>
      </c>
      <c r="D28" s="150">
        <v>23</v>
      </c>
      <c r="E28" s="150">
        <v>385</v>
      </c>
      <c r="F28" s="150">
        <v>85</v>
      </c>
      <c r="G28" s="150">
        <v>1</v>
      </c>
      <c r="H28" s="150">
        <v>1</v>
      </c>
      <c r="I28" s="150">
        <v>0</v>
      </c>
      <c r="J28" s="150" t="s">
        <v>406</v>
      </c>
      <c r="K28" s="150">
        <v>1</v>
      </c>
      <c r="L28" s="150">
        <v>1</v>
      </c>
      <c r="M28" s="150">
        <v>1</v>
      </c>
      <c r="N28" s="150">
        <v>1</v>
      </c>
      <c r="O28" s="150">
        <v>1</v>
      </c>
      <c r="P28" s="150">
        <v>1</v>
      </c>
      <c r="Q28" s="150">
        <v>1</v>
      </c>
      <c r="R28" s="150">
        <v>1</v>
      </c>
      <c r="S28" s="150">
        <v>1</v>
      </c>
      <c r="T28" s="150">
        <v>1</v>
      </c>
      <c r="U28" s="150">
        <v>1</v>
      </c>
      <c r="V28" s="150"/>
      <c r="W28" s="150">
        <v>1</v>
      </c>
      <c r="X28" s="150">
        <v>1</v>
      </c>
      <c r="Y28" s="150">
        <v>1</v>
      </c>
      <c r="Z28" s="150">
        <v>1</v>
      </c>
      <c r="AA28" s="150">
        <v>1</v>
      </c>
      <c r="AB28" s="150">
        <v>1</v>
      </c>
      <c r="AC28" s="150">
        <v>1</v>
      </c>
      <c r="AD28" s="150">
        <v>1</v>
      </c>
      <c r="AE28" s="150">
        <v>1</v>
      </c>
      <c r="AF28" s="150">
        <v>1</v>
      </c>
      <c r="AG28" s="150">
        <v>1</v>
      </c>
      <c r="AH28" s="150">
        <v>1</v>
      </c>
      <c r="AI28" s="150">
        <v>1</v>
      </c>
      <c r="AJ28" s="150">
        <v>1</v>
      </c>
      <c r="AK28" s="150">
        <v>1</v>
      </c>
      <c r="AL28" s="150">
        <v>1</v>
      </c>
      <c r="AM28" s="150">
        <v>1</v>
      </c>
      <c r="AN28" s="150">
        <v>1</v>
      </c>
      <c r="AO28" s="150">
        <v>1</v>
      </c>
      <c r="AP28" s="150">
        <v>1</v>
      </c>
      <c r="AQ28" s="150">
        <v>1</v>
      </c>
      <c r="AR28" s="150">
        <v>1</v>
      </c>
      <c r="AS28" s="150">
        <v>1</v>
      </c>
      <c r="AT28" s="150">
        <v>1</v>
      </c>
      <c r="AU28" s="150">
        <v>1</v>
      </c>
      <c r="AV28" s="150">
        <v>1</v>
      </c>
      <c r="AW28" s="150">
        <v>1</v>
      </c>
      <c r="AX28" s="150">
        <v>1</v>
      </c>
      <c r="AY28" s="150">
        <v>1</v>
      </c>
      <c r="AZ28" s="150"/>
      <c r="BA28" s="150"/>
      <c r="BB28" s="150"/>
      <c r="BC28" s="150"/>
      <c r="BD28" s="150">
        <v>1</v>
      </c>
      <c r="BE28" s="150">
        <v>1</v>
      </c>
      <c r="BF28" s="150">
        <v>1</v>
      </c>
      <c r="BG28" s="150">
        <v>1</v>
      </c>
      <c r="BH28" s="150">
        <v>1</v>
      </c>
      <c r="BI28" s="150">
        <v>1</v>
      </c>
      <c r="BJ28" s="150">
        <v>1</v>
      </c>
      <c r="BK28" s="150">
        <v>1</v>
      </c>
      <c r="BL28" s="150">
        <v>1</v>
      </c>
      <c r="BM28" s="150">
        <v>1</v>
      </c>
      <c r="BN28" s="150">
        <v>1</v>
      </c>
      <c r="BO28" s="150">
        <v>1</v>
      </c>
      <c r="BP28" s="150">
        <v>1</v>
      </c>
      <c r="BQ28" s="150">
        <v>1</v>
      </c>
      <c r="BR28" s="150">
        <v>1</v>
      </c>
      <c r="BS28" s="150">
        <v>1</v>
      </c>
      <c r="BT28" s="150">
        <v>1</v>
      </c>
      <c r="BU28" s="150">
        <v>1</v>
      </c>
      <c r="BV28" s="150">
        <v>1</v>
      </c>
      <c r="BW28" s="150">
        <v>1</v>
      </c>
      <c r="BX28" s="150">
        <v>1</v>
      </c>
      <c r="BY28" s="150">
        <v>1</v>
      </c>
      <c r="BZ28" s="150"/>
      <c r="CA28" s="150">
        <v>1</v>
      </c>
      <c r="CB28" s="150">
        <v>1</v>
      </c>
      <c r="CC28" s="150">
        <v>1</v>
      </c>
      <c r="CD28" s="150">
        <v>1</v>
      </c>
      <c r="CE28" s="150">
        <v>1</v>
      </c>
      <c r="CF28" s="150">
        <v>1</v>
      </c>
      <c r="CG28" s="150">
        <v>1</v>
      </c>
      <c r="CH28" s="150">
        <v>1</v>
      </c>
      <c r="CI28" s="150">
        <v>1</v>
      </c>
      <c r="CJ28" s="150">
        <v>1</v>
      </c>
      <c r="CK28" s="150">
        <v>1</v>
      </c>
      <c r="CL28" s="150">
        <v>1</v>
      </c>
      <c r="CM28" s="150">
        <v>1</v>
      </c>
      <c r="CN28" s="150">
        <v>1</v>
      </c>
      <c r="CO28" s="150">
        <v>1</v>
      </c>
      <c r="CP28" s="150">
        <v>1</v>
      </c>
      <c r="CQ28" s="150">
        <v>1</v>
      </c>
      <c r="CR28" s="150">
        <v>1</v>
      </c>
      <c r="CS28" s="150">
        <v>1</v>
      </c>
      <c r="CT28" s="150">
        <v>1</v>
      </c>
      <c r="CU28" s="150">
        <v>1</v>
      </c>
      <c r="CV28" s="150">
        <v>1</v>
      </c>
      <c r="CW28" s="150">
        <v>1</v>
      </c>
      <c r="CX28" s="150">
        <v>0</v>
      </c>
      <c r="CY28" s="150">
        <v>1</v>
      </c>
      <c r="CZ28" s="150">
        <v>1</v>
      </c>
      <c r="DA28" s="150">
        <v>0</v>
      </c>
      <c r="DB28" s="150">
        <v>0</v>
      </c>
      <c r="DC28" s="150">
        <v>1</v>
      </c>
      <c r="DD28" s="150">
        <v>1</v>
      </c>
      <c r="DE28" s="150">
        <v>1</v>
      </c>
      <c r="DF28" s="151"/>
      <c r="DH28" s="151"/>
      <c r="DI28" s="151"/>
      <c r="DJ28" s="151"/>
      <c r="DK28" s="151"/>
    </row>
    <row r="29" spans="1:115" s="152" customFormat="1" x14ac:dyDescent="0.25">
      <c r="A29" s="149" t="s">
        <v>411</v>
      </c>
      <c r="B29" s="149" t="s">
        <v>405</v>
      </c>
      <c r="C29" s="150" t="s">
        <v>441</v>
      </c>
      <c r="D29" s="150">
        <v>24</v>
      </c>
      <c r="E29" s="150">
        <v>583</v>
      </c>
      <c r="F29" s="150">
        <v>100</v>
      </c>
      <c r="G29" s="150">
        <v>0</v>
      </c>
      <c r="H29" s="150">
        <v>0</v>
      </c>
      <c r="I29" s="150">
        <v>0</v>
      </c>
      <c r="J29" s="150" t="s">
        <v>406</v>
      </c>
      <c r="K29" s="150">
        <v>1</v>
      </c>
      <c r="L29" s="150">
        <v>1</v>
      </c>
      <c r="M29" s="150">
        <v>1</v>
      </c>
      <c r="N29" s="150">
        <v>1</v>
      </c>
      <c r="O29" s="150">
        <v>1</v>
      </c>
      <c r="P29" s="150">
        <v>1</v>
      </c>
      <c r="Q29" s="150">
        <v>1</v>
      </c>
      <c r="R29" s="150">
        <v>1</v>
      </c>
      <c r="S29" s="150">
        <v>1</v>
      </c>
      <c r="T29" s="150">
        <v>1</v>
      </c>
      <c r="U29" s="150">
        <v>1</v>
      </c>
      <c r="V29" s="150"/>
      <c r="W29" s="150">
        <v>1</v>
      </c>
      <c r="X29" s="150">
        <v>1</v>
      </c>
      <c r="Y29" s="150">
        <v>1</v>
      </c>
      <c r="Z29" s="150">
        <v>1</v>
      </c>
      <c r="AA29" s="150">
        <v>1</v>
      </c>
      <c r="AB29" s="150">
        <v>1</v>
      </c>
      <c r="AC29" s="150">
        <v>1</v>
      </c>
      <c r="AD29" s="150">
        <v>1</v>
      </c>
      <c r="AE29" s="150">
        <v>1</v>
      </c>
      <c r="AF29" s="150">
        <v>1</v>
      </c>
      <c r="AG29" s="150">
        <v>1</v>
      </c>
      <c r="AH29" s="150">
        <v>1</v>
      </c>
      <c r="AI29" s="150">
        <v>1</v>
      </c>
      <c r="AJ29" s="150">
        <v>1</v>
      </c>
      <c r="AK29" s="150">
        <v>1</v>
      </c>
      <c r="AL29" s="150">
        <v>1</v>
      </c>
      <c r="AM29" s="150">
        <v>1</v>
      </c>
      <c r="AN29" s="150">
        <v>1</v>
      </c>
      <c r="AO29" s="150">
        <v>1</v>
      </c>
      <c r="AP29" s="150">
        <v>1</v>
      </c>
      <c r="AQ29" s="150">
        <v>1</v>
      </c>
      <c r="AR29" s="150">
        <v>1</v>
      </c>
      <c r="AS29" s="150">
        <v>1</v>
      </c>
      <c r="AT29" s="150">
        <v>1</v>
      </c>
      <c r="AU29" s="150">
        <v>1</v>
      </c>
      <c r="AV29" s="150">
        <v>1</v>
      </c>
      <c r="AW29" s="150">
        <v>1</v>
      </c>
      <c r="AX29" s="150">
        <v>1</v>
      </c>
      <c r="AY29" s="150">
        <v>1</v>
      </c>
      <c r="AZ29" s="150"/>
      <c r="BA29" s="150"/>
      <c r="BB29" s="150"/>
      <c r="BC29" s="150"/>
      <c r="BD29" s="150">
        <v>1</v>
      </c>
      <c r="BE29" s="150">
        <v>1</v>
      </c>
      <c r="BF29" s="150">
        <v>1</v>
      </c>
      <c r="BG29" s="150">
        <v>1</v>
      </c>
      <c r="BH29" s="150">
        <v>1</v>
      </c>
      <c r="BI29" s="150">
        <v>1</v>
      </c>
      <c r="BJ29" s="150">
        <v>1</v>
      </c>
      <c r="BK29" s="150">
        <v>1</v>
      </c>
      <c r="BL29" s="150">
        <v>1</v>
      </c>
      <c r="BM29" s="150">
        <v>1</v>
      </c>
      <c r="BN29" s="150">
        <v>1</v>
      </c>
      <c r="BO29" s="150">
        <v>1</v>
      </c>
      <c r="BP29" s="150">
        <v>1</v>
      </c>
      <c r="BQ29" s="150">
        <v>1</v>
      </c>
      <c r="BR29" s="150">
        <v>1</v>
      </c>
      <c r="BS29" s="150">
        <v>1</v>
      </c>
      <c r="BT29" s="150">
        <v>1</v>
      </c>
      <c r="BU29" s="150">
        <v>1</v>
      </c>
      <c r="BV29" s="150">
        <v>1</v>
      </c>
      <c r="BW29" s="150">
        <v>1</v>
      </c>
      <c r="BX29" s="150">
        <v>1</v>
      </c>
      <c r="BY29" s="150">
        <v>1</v>
      </c>
      <c r="BZ29" s="150"/>
      <c r="CA29" s="150">
        <v>1</v>
      </c>
      <c r="CB29" s="150">
        <v>1</v>
      </c>
      <c r="CC29" s="150">
        <v>1</v>
      </c>
      <c r="CD29" s="150">
        <v>1</v>
      </c>
      <c r="CE29" s="150">
        <v>1</v>
      </c>
      <c r="CF29" s="150">
        <v>1</v>
      </c>
      <c r="CG29" s="150">
        <v>1</v>
      </c>
      <c r="CH29" s="150">
        <v>1</v>
      </c>
      <c r="CI29" s="150">
        <v>1</v>
      </c>
      <c r="CJ29" s="150">
        <v>1</v>
      </c>
      <c r="CK29" s="150">
        <v>1</v>
      </c>
      <c r="CL29" s="150">
        <v>1</v>
      </c>
      <c r="CM29" s="150">
        <v>1</v>
      </c>
      <c r="CN29" s="150">
        <v>1</v>
      </c>
      <c r="CO29" s="150">
        <v>1</v>
      </c>
      <c r="CP29" s="150">
        <v>1</v>
      </c>
      <c r="CQ29" s="150">
        <v>1</v>
      </c>
      <c r="CR29" s="150">
        <v>1</v>
      </c>
      <c r="CS29" s="150">
        <v>1</v>
      </c>
      <c r="CT29" s="150">
        <v>1</v>
      </c>
      <c r="CU29" s="150">
        <v>1</v>
      </c>
      <c r="CV29" s="150">
        <v>1</v>
      </c>
      <c r="CW29" s="150">
        <v>1</v>
      </c>
      <c r="CX29" s="150">
        <v>0</v>
      </c>
      <c r="CY29" s="150">
        <v>1</v>
      </c>
      <c r="CZ29" s="150">
        <v>0</v>
      </c>
      <c r="DA29" s="150">
        <v>1</v>
      </c>
      <c r="DB29" s="150">
        <v>0</v>
      </c>
      <c r="DC29" s="150">
        <v>1</v>
      </c>
      <c r="DD29" s="150">
        <v>1</v>
      </c>
      <c r="DE29" s="150">
        <v>1</v>
      </c>
      <c r="DF29" s="151"/>
      <c r="DH29" s="151"/>
      <c r="DI29" s="151"/>
      <c r="DJ29" s="151"/>
      <c r="DK29" s="151"/>
    </row>
    <row r="30" spans="1:115" s="152" customFormat="1" x14ac:dyDescent="0.25">
      <c r="A30" s="149" t="s">
        <v>411</v>
      </c>
      <c r="B30" s="149" t="s">
        <v>405</v>
      </c>
      <c r="C30" s="150" t="s">
        <v>442</v>
      </c>
      <c r="D30" s="150">
        <v>25</v>
      </c>
      <c r="E30" s="150">
        <v>515</v>
      </c>
      <c r="F30" s="150">
        <v>150</v>
      </c>
      <c r="G30" s="150">
        <v>1</v>
      </c>
      <c r="H30" s="150">
        <v>1</v>
      </c>
      <c r="I30" s="150">
        <v>0</v>
      </c>
      <c r="J30" s="150" t="s">
        <v>406</v>
      </c>
      <c r="K30" s="150">
        <v>1</v>
      </c>
      <c r="L30" s="150">
        <v>1</v>
      </c>
      <c r="M30" s="150">
        <v>1</v>
      </c>
      <c r="N30" s="150">
        <v>1</v>
      </c>
      <c r="O30" s="150">
        <v>1</v>
      </c>
      <c r="P30" s="150">
        <v>1</v>
      </c>
      <c r="Q30" s="150">
        <v>1</v>
      </c>
      <c r="R30" s="150">
        <v>1</v>
      </c>
      <c r="S30" s="150">
        <v>1</v>
      </c>
      <c r="T30" s="150">
        <v>1</v>
      </c>
      <c r="U30" s="150">
        <v>1</v>
      </c>
      <c r="V30" s="150"/>
      <c r="W30" s="150">
        <v>1</v>
      </c>
      <c r="X30" s="150">
        <v>1</v>
      </c>
      <c r="Y30" s="150">
        <v>1</v>
      </c>
      <c r="Z30" s="150">
        <v>1</v>
      </c>
      <c r="AA30" s="150">
        <v>1</v>
      </c>
      <c r="AB30" s="150">
        <v>1</v>
      </c>
      <c r="AC30" s="150">
        <v>1</v>
      </c>
      <c r="AD30" s="150">
        <v>1</v>
      </c>
      <c r="AE30" s="150">
        <v>1</v>
      </c>
      <c r="AF30" s="150">
        <v>1</v>
      </c>
      <c r="AG30" s="150">
        <v>1</v>
      </c>
      <c r="AH30" s="150">
        <v>1</v>
      </c>
      <c r="AI30" s="150">
        <v>1</v>
      </c>
      <c r="AJ30" s="150">
        <v>1</v>
      </c>
      <c r="AK30" s="150">
        <v>1</v>
      </c>
      <c r="AL30" s="150">
        <v>1</v>
      </c>
      <c r="AM30" s="150">
        <v>1</v>
      </c>
      <c r="AN30" s="150">
        <v>1</v>
      </c>
      <c r="AO30" s="150">
        <v>1</v>
      </c>
      <c r="AP30" s="150">
        <v>1</v>
      </c>
      <c r="AQ30" s="150">
        <v>1</v>
      </c>
      <c r="AR30" s="150">
        <v>1</v>
      </c>
      <c r="AS30" s="150">
        <v>1</v>
      </c>
      <c r="AT30" s="150">
        <v>1</v>
      </c>
      <c r="AU30" s="150">
        <v>1</v>
      </c>
      <c r="AV30" s="150">
        <v>1</v>
      </c>
      <c r="AW30" s="150">
        <v>1</v>
      </c>
      <c r="AX30" s="150">
        <v>1</v>
      </c>
      <c r="AY30" s="150">
        <v>1</v>
      </c>
      <c r="AZ30" s="150"/>
      <c r="BA30" s="150"/>
      <c r="BB30" s="150"/>
      <c r="BC30" s="150"/>
      <c r="BD30" s="150">
        <v>1</v>
      </c>
      <c r="BE30" s="150">
        <v>1</v>
      </c>
      <c r="BF30" s="150">
        <v>1</v>
      </c>
      <c r="BG30" s="150">
        <v>1</v>
      </c>
      <c r="BH30" s="150">
        <v>1</v>
      </c>
      <c r="BI30" s="150">
        <v>1</v>
      </c>
      <c r="BJ30" s="150">
        <v>1</v>
      </c>
      <c r="BK30" s="150">
        <v>1</v>
      </c>
      <c r="BL30" s="150">
        <v>1</v>
      </c>
      <c r="BM30" s="150">
        <v>1</v>
      </c>
      <c r="BN30" s="150">
        <v>1</v>
      </c>
      <c r="BO30" s="150">
        <v>1</v>
      </c>
      <c r="BP30" s="150">
        <v>1</v>
      </c>
      <c r="BQ30" s="150">
        <v>1</v>
      </c>
      <c r="BR30" s="150">
        <v>1</v>
      </c>
      <c r="BS30" s="150">
        <v>1</v>
      </c>
      <c r="BT30" s="150">
        <v>1</v>
      </c>
      <c r="BU30" s="150">
        <v>1</v>
      </c>
      <c r="BV30" s="150">
        <v>1</v>
      </c>
      <c r="BW30" s="150">
        <v>1</v>
      </c>
      <c r="BX30" s="150">
        <v>1</v>
      </c>
      <c r="BY30" s="150">
        <v>1</v>
      </c>
      <c r="BZ30" s="150"/>
      <c r="CA30" s="150">
        <v>1</v>
      </c>
      <c r="CB30" s="150">
        <v>1</v>
      </c>
      <c r="CC30" s="150">
        <v>1</v>
      </c>
      <c r="CD30" s="150">
        <v>1</v>
      </c>
      <c r="CE30" s="150">
        <v>1</v>
      </c>
      <c r="CF30" s="150">
        <v>1</v>
      </c>
      <c r="CG30" s="150">
        <v>1</v>
      </c>
      <c r="CH30" s="150">
        <v>1</v>
      </c>
      <c r="CI30" s="150">
        <v>1</v>
      </c>
      <c r="CJ30" s="150">
        <v>1</v>
      </c>
      <c r="CK30" s="150">
        <v>1</v>
      </c>
      <c r="CL30" s="150">
        <v>1</v>
      </c>
      <c r="CM30" s="150">
        <v>1</v>
      </c>
      <c r="CN30" s="150">
        <v>1</v>
      </c>
      <c r="CO30" s="150">
        <v>1</v>
      </c>
      <c r="CP30" s="150">
        <v>1</v>
      </c>
      <c r="CQ30" s="150">
        <v>1</v>
      </c>
      <c r="CR30" s="150">
        <v>1</v>
      </c>
      <c r="CS30" s="150">
        <v>1</v>
      </c>
      <c r="CT30" s="150">
        <v>1</v>
      </c>
      <c r="CU30" s="150">
        <v>1</v>
      </c>
      <c r="CV30" s="150">
        <v>1</v>
      </c>
      <c r="CW30" s="150">
        <v>1</v>
      </c>
      <c r="CX30" s="150">
        <v>1</v>
      </c>
      <c r="CY30" s="150">
        <v>1</v>
      </c>
      <c r="CZ30" s="150">
        <v>0</v>
      </c>
      <c r="DA30" s="150">
        <v>1</v>
      </c>
      <c r="DB30" s="150">
        <v>1</v>
      </c>
      <c r="DC30" s="150">
        <v>1</v>
      </c>
      <c r="DD30" s="150">
        <v>1</v>
      </c>
      <c r="DE30" s="150">
        <v>1</v>
      </c>
      <c r="DF30" s="151"/>
      <c r="DH30" s="151"/>
      <c r="DI30" s="151"/>
      <c r="DJ30" s="151"/>
      <c r="DK30" s="151"/>
    </row>
    <row r="31" spans="1:115" s="152" customFormat="1" x14ac:dyDescent="0.25">
      <c r="A31" s="149" t="s">
        <v>411</v>
      </c>
      <c r="B31" s="149" t="s">
        <v>405</v>
      </c>
      <c r="C31" s="150" t="s">
        <v>443</v>
      </c>
      <c r="D31" s="150">
        <v>26</v>
      </c>
      <c r="E31" s="150">
        <v>59</v>
      </c>
      <c r="F31" s="150">
        <v>10</v>
      </c>
      <c r="G31" s="150">
        <v>0</v>
      </c>
      <c r="H31" s="150">
        <v>0</v>
      </c>
      <c r="I31" s="150">
        <v>1</v>
      </c>
      <c r="J31" s="150" t="s">
        <v>407</v>
      </c>
      <c r="K31" s="150">
        <v>1</v>
      </c>
      <c r="L31" s="150">
        <v>1</v>
      </c>
      <c r="M31" s="150">
        <v>1</v>
      </c>
      <c r="N31" s="150">
        <v>1</v>
      </c>
      <c r="O31" s="150">
        <v>1</v>
      </c>
      <c r="P31" s="150">
        <v>1</v>
      </c>
      <c r="Q31" s="150">
        <v>1</v>
      </c>
      <c r="R31" s="150">
        <v>1</v>
      </c>
      <c r="S31" s="150">
        <v>1</v>
      </c>
      <c r="T31" s="150">
        <v>1</v>
      </c>
      <c r="U31" s="150">
        <v>1</v>
      </c>
      <c r="V31" s="150"/>
      <c r="W31" s="150">
        <v>1</v>
      </c>
      <c r="X31" s="150">
        <v>1</v>
      </c>
      <c r="Y31" s="150">
        <v>1</v>
      </c>
      <c r="Z31" s="150">
        <v>1</v>
      </c>
      <c r="AA31" s="150">
        <v>1</v>
      </c>
      <c r="AB31" s="150">
        <v>1</v>
      </c>
      <c r="AC31" s="150">
        <v>1</v>
      </c>
      <c r="AD31" s="150">
        <v>1</v>
      </c>
      <c r="AE31" s="150">
        <v>1</v>
      </c>
      <c r="AF31" s="150">
        <v>1</v>
      </c>
      <c r="AG31" s="150">
        <v>1</v>
      </c>
      <c r="AH31" s="150">
        <v>1</v>
      </c>
      <c r="AI31" s="150">
        <v>1</v>
      </c>
      <c r="AJ31" s="150">
        <v>1</v>
      </c>
      <c r="AK31" s="150">
        <v>1</v>
      </c>
      <c r="AL31" s="150">
        <v>1</v>
      </c>
      <c r="AM31" s="150">
        <v>1</v>
      </c>
      <c r="AN31" s="150">
        <v>1</v>
      </c>
      <c r="AO31" s="150">
        <v>1</v>
      </c>
      <c r="AP31" s="150">
        <v>1</v>
      </c>
      <c r="AQ31" s="150">
        <v>1</v>
      </c>
      <c r="AR31" s="150">
        <v>1</v>
      </c>
      <c r="AS31" s="150">
        <v>1</v>
      </c>
      <c r="AT31" s="150">
        <v>1</v>
      </c>
      <c r="AU31" s="150">
        <v>1</v>
      </c>
      <c r="AV31" s="150">
        <v>1</v>
      </c>
      <c r="AW31" s="150">
        <v>1</v>
      </c>
      <c r="AX31" s="150">
        <v>1</v>
      </c>
      <c r="AY31" s="150">
        <v>1</v>
      </c>
      <c r="AZ31" s="150"/>
      <c r="BA31" s="150"/>
      <c r="BB31" s="150"/>
      <c r="BC31" s="150"/>
      <c r="BD31" s="150">
        <v>1</v>
      </c>
      <c r="BE31" s="150">
        <v>1</v>
      </c>
      <c r="BF31" s="150">
        <v>1</v>
      </c>
      <c r="BG31" s="150">
        <v>1</v>
      </c>
      <c r="BH31" s="150">
        <v>1</v>
      </c>
      <c r="BI31" s="150">
        <v>1</v>
      </c>
      <c r="BJ31" s="150">
        <v>1</v>
      </c>
      <c r="BK31" s="150">
        <v>1</v>
      </c>
      <c r="BL31" s="150">
        <v>1</v>
      </c>
      <c r="BM31" s="150">
        <v>1</v>
      </c>
      <c r="BN31" s="150">
        <v>1</v>
      </c>
      <c r="BO31" s="150">
        <v>1</v>
      </c>
      <c r="BP31" s="150">
        <v>1</v>
      </c>
      <c r="BQ31" s="150">
        <v>1</v>
      </c>
      <c r="BR31" s="150">
        <v>1</v>
      </c>
      <c r="BS31" s="150">
        <v>1</v>
      </c>
      <c r="BT31" s="150">
        <v>1</v>
      </c>
      <c r="BU31" s="150">
        <v>1</v>
      </c>
      <c r="BV31" s="150">
        <v>1</v>
      </c>
      <c r="BW31" s="150">
        <v>1</v>
      </c>
      <c r="BX31" s="150">
        <v>1</v>
      </c>
      <c r="BY31" s="150">
        <v>1</v>
      </c>
      <c r="BZ31" s="150"/>
      <c r="CA31" s="150">
        <v>1</v>
      </c>
      <c r="CB31" s="150">
        <v>1</v>
      </c>
      <c r="CC31" s="150">
        <v>1</v>
      </c>
      <c r="CD31" s="150">
        <v>1</v>
      </c>
      <c r="CE31" s="150">
        <v>1</v>
      </c>
      <c r="CF31" s="150">
        <v>1</v>
      </c>
      <c r="CG31" s="150">
        <v>1</v>
      </c>
      <c r="CH31" s="150">
        <v>1</v>
      </c>
      <c r="CI31" s="150">
        <v>1</v>
      </c>
      <c r="CJ31" s="150">
        <v>1</v>
      </c>
      <c r="CK31" s="150">
        <v>1</v>
      </c>
      <c r="CL31" s="150">
        <v>1</v>
      </c>
      <c r="CM31" s="150">
        <v>1</v>
      </c>
      <c r="CN31" s="150">
        <v>1</v>
      </c>
      <c r="CO31" s="150">
        <v>1</v>
      </c>
      <c r="CP31" s="150">
        <v>1</v>
      </c>
      <c r="CQ31" s="150">
        <v>1</v>
      </c>
      <c r="CR31" s="150">
        <v>1</v>
      </c>
      <c r="CS31" s="150">
        <v>1</v>
      </c>
      <c r="CT31" s="150">
        <v>1</v>
      </c>
      <c r="CU31" s="150">
        <v>1</v>
      </c>
      <c r="CV31" s="150">
        <v>1</v>
      </c>
      <c r="CW31" s="150">
        <v>0</v>
      </c>
      <c r="CX31" s="150">
        <v>0</v>
      </c>
      <c r="CY31" s="150">
        <v>0</v>
      </c>
      <c r="CZ31" s="150">
        <v>0</v>
      </c>
      <c r="DA31" s="150">
        <v>0</v>
      </c>
      <c r="DB31" s="150">
        <v>0</v>
      </c>
      <c r="DC31" s="150">
        <v>1</v>
      </c>
      <c r="DD31" s="150">
        <v>1</v>
      </c>
      <c r="DE31" s="150">
        <v>1</v>
      </c>
      <c r="DF31" s="151"/>
      <c r="DH31" s="151"/>
      <c r="DI31" s="151"/>
      <c r="DJ31" s="151"/>
      <c r="DK31" s="151"/>
    </row>
    <row r="32" spans="1:115" s="152" customFormat="1" x14ac:dyDescent="0.25">
      <c r="A32" s="149" t="s">
        <v>411</v>
      </c>
      <c r="B32" s="149" t="s">
        <v>405</v>
      </c>
      <c r="C32" s="150" t="s">
        <v>444</v>
      </c>
      <c r="D32" s="150">
        <v>27</v>
      </c>
      <c r="E32" s="150">
        <v>1008</v>
      </c>
      <c r="F32" s="150">
        <v>230</v>
      </c>
      <c r="G32" s="150">
        <v>12</v>
      </c>
      <c r="H32" s="150">
        <v>1</v>
      </c>
      <c r="I32" s="150">
        <v>0</v>
      </c>
      <c r="J32" s="150" t="s">
        <v>406</v>
      </c>
      <c r="K32" s="150">
        <v>1</v>
      </c>
      <c r="L32" s="150">
        <v>1</v>
      </c>
      <c r="M32" s="150">
        <v>1</v>
      </c>
      <c r="N32" s="150">
        <v>1</v>
      </c>
      <c r="O32" s="150">
        <v>1</v>
      </c>
      <c r="P32" s="150">
        <v>1</v>
      </c>
      <c r="Q32" s="150">
        <v>1</v>
      </c>
      <c r="R32" s="150">
        <v>1</v>
      </c>
      <c r="S32" s="150">
        <v>1</v>
      </c>
      <c r="T32" s="150">
        <v>1</v>
      </c>
      <c r="U32" s="150">
        <v>1</v>
      </c>
      <c r="V32" s="150"/>
      <c r="W32" s="150">
        <v>1</v>
      </c>
      <c r="X32" s="150">
        <v>1</v>
      </c>
      <c r="Y32" s="150">
        <v>1</v>
      </c>
      <c r="Z32" s="150">
        <v>1</v>
      </c>
      <c r="AA32" s="150">
        <v>1</v>
      </c>
      <c r="AB32" s="150">
        <v>1</v>
      </c>
      <c r="AC32" s="150">
        <v>1</v>
      </c>
      <c r="AD32" s="150">
        <v>1</v>
      </c>
      <c r="AE32" s="150">
        <v>1</v>
      </c>
      <c r="AF32" s="150">
        <v>1</v>
      </c>
      <c r="AG32" s="150">
        <v>1</v>
      </c>
      <c r="AH32" s="150">
        <v>1</v>
      </c>
      <c r="AI32" s="150">
        <v>1</v>
      </c>
      <c r="AJ32" s="150">
        <v>1</v>
      </c>
      <c r="AK32" s="150">
        <v>1</v>
      </c>
      <c r="AL32" s="150">
        <v>1</v>
      </c>
      <c r="AM32" s="150">
        <v>1</v>
      </c>
      <c r="AN32" s="150">
        <v>1</v>
      </c>
      <c r="AO32" s="150">
        <v>1</v>
      </c>
      <c r="AP32" s="150">
        <v>1</v>
      </c>
      <c r="AQ32" s="150">
        <v>1</v>
      </c>
      <c r="AR32" s="150">
        <v>1</v>
      </c>
      <c r="AS32" s="150">
        <v>1</v>
      </c>
      <c r="AT32" s="150">
        <v>1</v>
      </c>
      <c r="AU32" s="150">
        <v>1</v>
      </c>
      <c r="AV32" s="150">
        <v>1</v>
      </c>
      <c r="AW32" s="150">
        <v>1</v>
      </c>
      <c r="AX32" s="150">
        <v>1</v>
      </c>
      <c r="AY32" s="150">
        <v>1</v>
      </c>
      <c r="AZ32" s="150"/>
      <c r="BA32" s="150"/>
      <c r="BB32" s="150"/>
      <c r="BC32" s="150"/>
      <c r="BD32" s="150">
        <v>1</v>
      </c>
      <c r="BE32" s="150">
        <v>1</v>
      </c>
      <c r="BF32" s="150">
        <v>1</v>
      </c>
      <c r="BG32" s="150">
        <v>1</v>
      </c>
      <c r="BH32" s="150">
        <v>1</v>
      </c>
      <c r="BI32" s="150">
        <v>1</v>
      </c>
      <c r="BJ32" s="150">
        <v>1</v>
      </c>
      <c r="BK32" s="150">
        <v>1</v>
      </c>
      <c r="BL32" s="150">
        <v>1</v>
      </c>
      <c r="BM32" s="150">
        <v>1</v>
      </c>
      <c r="BN32" s="150">
        <v>1</v>
      </c>
      <c r="BO32" s="150">
        <v>1</v>
      </c>
      <c r="BP32" s="150">
        <v>1</v>
      </c>
      <c r="BQ32" s="150">
        <v>1</v>
      </c>
      <c r="BR32" s="150">
        <v>1</v>
      </c>
      <c r="BS32" s="150">
        <v>1</v>
      </c>
      <c r="BT32" s="150">
        <v>1</v>
      </c>
      <c r="BU32" s="150">
        <v>1</v>
      </c>
      <c r="BV32" s="150">
        <v>1</v>
      </c>
      <c r="BW32" s="150">
        <v>1</v>
      </c>
      <c r="BX32" s="150">
        <v>1</v>
      </c>
      <c r="BY32" s="150">
        <v>1</v>
      </c>
      <c r="BZ32" s="150"/>
      <c r="CA32" s="150">
        <v>1</v>
      </c>
      <c r="CB32" s="150">
        <v>1</v>
      </c>
      <c r="CC32" s="150">
        <v>1</v>
      </c>
      <c r="CD32" s="150">
        <v>1</v>
      </c>
      <c r="CE32" s="150">
        <v>1</v>
      </c>
      <c r="CF32" s="150">
        <v>1</v>
      </c>
      <c r="CG32" s="150">
        <v>1</v>
      </c>
      <c r="CH32" s="150">
        <v>1</v>
      </c>
      <c r="CI32" s="150">
        <v>1</v>
      </c>
      <c r="CJ32" s="150">
        <v>1</v>
      </c>
      <c r="CK32" s="150">
        <v>1</v>
      </c>
      <c r="CL32" s="150">
        <v>1</v>
      </c>
      <c r="CM32" s="150">
        <v>1</v>
      </c>
      <c r="CN32" s="150">
        <v>1</v>
      </c>
      <c r="CO32" s="150">
        <v>1</v>
      </c>
      <c r="CP32" s="150">
        <v>1</v>
      </c>
      <c r="CQ32" s="150">
        <v>1</v>
      </c>
      <c r="CR32" s="150">
        <v>1</v>
      </c>
      <c r="CS32" s="150">
        <v>1</v>
      </c>
      <c r="CT32" s="150">
        <v>1</v>
      </c>
      <c r="CU32" s="150">
        <v>1</v>
      </c>
      <c r="CV32" s="150">
        <v>1</v>
      </c>
      <c r="CW32" s="150">
        <v>1</v>
      </c>
      <c r="CX32" s="150">
        <v>0</v>
      </c>
      <c r="CY32" s="150">
        <v>1</v>
      </c>
      <c r="CZ32" s="150">
        <v>0</v>
      </c>
      <c r="DA32" s="150">
        <v>1</v>
      </c>
      <c r="DB32" s="150">
        <v>0</v>
      </c>
      <c r="DC32" s="150">
        <v>1</v>
      </c>
      <c r="DD32" s="150">
        <v>1</v>
      </c>
      <c r="DE32" s="150">
        <v>1</v>
      </c>
      <c r="DF32" s="151"/>
      <c r="DH32" s="151"/>
      <c r="DI32" s="151"/>
      <c r="DJ32" s="151"/>
      <c r="DK32" s="151"/>
    </row>
    <row r="33" spans="1:115" s="152" customFormat="1" x14ac:dyDescent="0.25">
      <c r="A33" s="149" t="s">
        <v>411</v>
      </c>
      <c r="B33" s="149" t="s">
        <v>405</v>
      </c>
      <c r="C33" s="150" t="s">
        <v>445</v>
      </c>
      <c r="D33" s="150">
        <v>28</v>
      </c>
      <c r="E33" s="150">
        <v>735</v>
      </c>
      <c r="F33" s="150">
        <v>156</v>
      </c>
      <c r="G33" s="150">
        <v>0</v>
      </c>
      <c r="H33" s="150">
        <v>0</v>
      </c>
      <c r="I33" s="150">
        <v>0</v>
      </c>
      <c r="J33" s="150" t="s">
        <v>406</v>
      </c>
      <c r="K33" s="150">
        <v>1</v>
      </c>
      <c r="L33" s="150">
        <v>1</v>
      </c>
      <c r="M33" s="150">
        <v>1</v>
      </c>
      <c r="N33" s="150">
        <v>1</v>
      </c>
      <c r="O33" s="150">
        <v>1</v>
      </c>
      <c r="P33" s="150">
        <v>1</v>
      </c>
      <c r="Q33" s="150">
        <v>1</v>
      </c>
      <c r="R33" s="150">
        <v>1</v>
      </c>
      <c r="S33" s="150">
        <v>1</v>
      </c>
      <c r="T33" s="150">
        <v>1</v>
      </c>
      <c r="U33" s="150">
        <v>1</v>
      </c>
      <c r="V33" s="150"/>
      <c r="W33" s="150">
        <v>1</v>
      </c>
      <c r="X33" s="150">
        <v>1</v>
      </c>
      <c r="Y33" s="150">
        <v>1</v>
      </c>
      <c r="Z33" s="150">
        <v>1</v>
      </c>
      <c r="AA33" s="150">
        <v>1</v>
      </c>
      <c r="AB33" s="150">
        <v>1</v>
      </c>
      <c r="AC33" s="150">
        <v>1</v>
      </c>
      <c r="AD33" s="150">
        <v>1</v>
      </c>
      <c r="AE33" s="150">
        <v>1</v>
      </c>
      <c r="AF33" s="150">
        <v>1</v>
      </c>
      <c r="AG33" s="150">
        <v>1</v>
      </c>
      <c r="AH33" s="150">
        <v>1</v>
      </c>
      <c r="AI33" s="150">
        <v>1</v>
      </c>
      <c r="AJ33" s="150">
        <v>1</v>
      </c>
      <c r="AK33" s="150">
        <v>1</v>
      </c>
      <c r="AL33" s="150">
        <v>1</v>
      </c>
      <c r="AM33" s="150">
        <v>1</v>
      </c>
      <c r="AN33" s="150">
        <v>1</v>
      </c>
      <c r="AO33" s="150">
        <v>1</v>
      </c>
      <c r="AP33" s="150">
        <v>1</v>
      </c>
      <c r="AQ33" s="150">
        <v>1</v>
      </c>
      <c r="AR33" s="150">
        <v>1</v>
      </c>
      <c r="AS33" s="150">
        <v>1</v>
      </c>
      <c r="AT33" s="150">
        <v>1</v>
      </c>
      <c r="AU33" s="150">
        <v>1</v>
      </c>
      <c r="AV33" s="150">
        <v>1</v>
      </c>
      <c r="AW33" s="150">
        <v>1</v>
      </c>
      <c r="AX33" s="150">
        <v>1</v>
      </c>
      <c r="AY33" s="150">
        <v>1</v>
      </c>
      <c r="AZ33" s="150"/>
      <c r="BA33" s="150"/>
      <c r="BB33" s="150"/>
      <c r="BC33" s="150"/>
      <c r="BD33" s="150">
        <v>1</v>
      </c>
      <c r="BE33" s="150">
        <v>1</v>
      </c>
      <c r="BF33" s="150">
        <v>1</v>
      </c>
      <c r="BG33" s="150">
        <v>1</v>
      </c>
      <c r="BH33" s="150">
        <v>1</v>
      </c>
      <c r="BI33" s="150">
        <v>1</v>
      </c>
      <c r="BJ33" s="150">
        <v>1</v>
      </c>
      <c r="BK33" s="150">
        <v>1</v>
      </c>
      <c r="BL33" s="150">
        <v>1</v>
      </c>
      <c r="BM33" s="150">
        <v>1</v>
      </c>
      <c r="BN33" s="150">
        <v>1</v>
      </c>
      <c r="BO33" s="150">
        <v>1</v>
      </c>
      <c r="BP33" s="150">
        <v>1</v>
      </c>
      <c r="BQ33" s="150">
        <v>1</v>
      </c>
      <c r="BR33" s="150">
        <v>1</v>
      </c>
      <c r="BS33" s="150">
        <v>1</v>
      </c>
      <c r="BT33" s="150">
        <v>1</v>
      </c>
      <c r="BU33" s="150">
        <v>1</v>
      </c>
      <c r="BV33" s="150">
        <v>1</v>
      </c>
      <c r="BW33" s="150">
        <v>1</v>
      </c>
      <c r="BX33" s="150">
        <v>1</v>
      </c>
      <c r="BY33" s="150">
        <v>1</v>
      </c>
      <c r="BZ33" s="150"/>
      <c r="CA33" s="150">
        <v>1</v>
      </c>
      <c r="CB33" s="150">
        <v>1</v>
      </c>
      <c r="CC33" s="150">
        <v>1</v>
      </c>
      <c r="CD33" s="150">
        <v>1</v>
      </c>
      <c r="CE33" s="150">
        <v>1</v>
      </c>
      <c r="CF33" s="150">
        <v>1</v>
      </c>
      <c r="CG33" s="150">
        <v>1</v>
      </c>
      <c r="CH33" s="150">
        <v>1</v>
      </c>
      <c r="CI33" s="150">
        <v>1</v>
      </c>
      <c r="CJ33" s="150">
        <v>1</v>
      </c>
      <c r="CK33" s="150">
        <v>1</v>
      </c>
      <c r="CL33" s="150">
        <v>1</v>
      </c>
      <c r="CM33" s="150">
        <v>1</v>
      </c>
      <c r="CN33" s="150">
        <v>1</v>
      </c>
      <c r="CO33" s="150">
        <v>1</v>
      </c>
      <c r="CP33" s="150">
        <v>1</v>
      </c>
      <c r="CQ33" s="150">
        <v>1</v>
      </c>
      <c r="CR33" s="150">
        <v>1</v>
      </c>
      <c r="CS33" s="150">
        <v>1</v>
      </c>
      <c r="CT33" s="150">
        <v>1</v>
      </c>
      <c r="CU33" s="150">
        <v>0</v>
      </c>
      <c r="CV33" s="150">
        <v>0</v>
      </c>
      <c r="CW33" s="150">
        <v>0</v>
      </c>
      <c r="CX33" s="150">
        <v>0</v>
      </c>
      <c r="CY33" s="150">
        <v>0</v>
      </c>
      <c r="CZ33" s="150">
        <v>0</v>
      </c>
      <c r="DA33" s="150">
        <v>0</v>
      </c>
      <c r="DB33" s="150">
        <v>0</v>
      </c>
      <c r="DC33" s="150">
        <v>1</v>
      </c>
      <c r="DD33" s="150">
        <v>1</v>
      </c>
      <c r="DE33" s="150">
        <v>1</v>
      </c>
      <c r="DF33" s="151"/>
      <c r="DH33" s="151"/>
      <c r="DI33" s="151"/>
      <c r="DJ33" s="151"/>
      <c r="DK33" s="151"/>
    </row>
    <row r="34" spans="1:115" s="152" customFormat="1" x14ac:dyDescent="0.25">
      <c r="A34" s="149" t="s">
        <v>411</v>
      </c>
      <c r="B34" s="149" t="s">
        <v>405</v>
      </c>
      <c r="C34" s="150" t="s">
        <v>446</v>
      </c>
      <c r="D34" s="150">
        <v>29</v>
      </c>
      <c r="E34" s="150">
        <v>824</v>
      </c>
      <c r="F34" s="150">
        <v>190</v>
      </c>
      <c r="G34" s="150">
        <v>8</v>
      </c>
      <c r="H34" s="150">
        <v>1</v>
      </c>
      <c r="I34" s="150">
        <v>0</v>
      </c>
      <c r="J34" s="150" t="s">
        <v>406</v>
      </c>
      <c r="K34" s="150">
        <v>1</v>
      </c>
      <c r="L34" s="150">
        <v>1</v>
      </c>
      <c r="M34" s="150">
        <v>1</v>
      </c>
      <c r="N34" s="150">
        <v>1</v>
      </c>
      <c r="O34" s="150">
        <v>1</v>
      </c>
      <c r="P34" s="150">
        <v>1</v>
      </c>
      <c r="Q34" s="150">
        <v>1</v>
      </c>
      <c r="R34" s="150">
        <v>1</v>
      </c>
      <c r="S34" s="150">
        <v>1</v>
      </c>
      <c r="T34" s="150">
        <v>1</v>
      </c>
      <c r="U34" s="150">
        <v>1</v>
      </c>
      <c r="V34" s="150"/>
      <c r="W34" s="150">
        <v>1</v>
      </c>
      <c r="X34" s="150">
        <v>1</v>
      </c>
      <c r="Y34" s="150">
        <v>1</v>
      </c>
      <c r="Z34" s="150">
        <v>1</v>
      </c>
      <c r="AA34" s="150">
        <v>1</v>
      </c>
      <c r="AB34" s="150">
        <v>1</v>
      </c>
      <c r="AC34" s="150">
        <v>1</v>
      </c>
      <c r="AD34" s="150">
        <v>1</v>
      </c>
      <c r="AE34" s="150">
        <v>1</v>
      </c>
      <c r="AF34" s="150">
        <v>1</v>
      </c>
      <c r="AG34" s="150">
        <v>1</v>
      </c>
      <c r="AH34" s="150">
        <v>1</v>
      </c>
      <c r="AI34" s="150">
        <v>1</v>
      </c>
      <c r="AJ34" s="150">
        <v>1</v>
      </c>
      <c r="AK34" s="150">
        <v>1</v>
      </c>
      <c r="AL34" s="150">
        <v>1</v>
      </c>
      <c r="AM34" s="150">
        <v>1</v>
      </c>
      <c r="AN34" s="150">
        <v>1</v>
      </c>
      <c r="AO34" s="150">
        <v>1</v>
      </c>
      <c r="AP34" s="150">
        <v>1</v>
      </c>
      <c r="AQ34" s="150">
        <v>1</v>
      </c>
      <c r="AR34" s="150">
        <v>1</v>
      </c>
      <c r="AS34" s="150">
        <v>1</v>
      </c>
      <c r="AT34" s="150">
        <v>1</v>
      </c>
      <c r="AU34" s="150">
        <v>1</v>
      </c>
      <c r="AV34" s="150">
        <v>1</v>
      </c>
      <c r="AW34" s="150">
        <v>1</v>
      </c>
      <c r="AX34" s="150">
        <v>1</v>
      </c>
      <c r="AY34" s="150">
        <v>1</v>
      </c>
      <c r="AZ34" s="150"/>
      <c r="BA34" s="150"/>
      <c r="BB34" s="150"/>
      <c r="BC34" s="150"/>
      <c r="BD34" s="150">
        <v>1</v>
      </c>
      <c r="BE34" s="150">
        <v>1</v>
      </c>
      <c r="BF34" s="150">
        <v>1</v>
      </c>
      <c r="BG34" s="150">
        <v>1</v>
      </c>
      <c r="BH34" s="150">
        <v>1</v>
      </c>
      <c r="BI34" s="150">
        <v>1</v>
      </c>
      <c r="BJ34" s="150">
        <v>1</v>
      </c>
      <c r="BK34" s="150">
        <v>1</v>
      </c>
      <c r="BL34" s="150">
        <v>1</v>
      </c>
      <c r="BM34" s="150">
        <v>1</v>
      </c>
      <c r="BN34" s="150">
        <v>1</v>
      </c>
      <c r="BO34" s="150">
        <v>1</v>
      </c>
      <c r="BP34" s="150">
        <v>1</v>
      </c>
      <c r="BQ34" s="150">
        <v>1</v>
      </c>
      <c r="BR34" s="150">
        <v>1</v>
      </c>
      <c r="BS34" s="150">
        <v>1</v>
      </c>
      <c r="BT34" s="150">
        <v>1</v>
      </c>
      <c r="BU34" s="150">
        <v>1</v>
      </c>
      <c r="BV34" s="150">
        <v>1</v>
      </c>
      <c r="BW34" s="150">
        <v>1</v>
      </c>
      <c r="BX34" s="150">
        <v>1</v>
      </c>
      <c r="BY34" s="150">
        <v>1</v>
      </c>
      <c r="BZ34" s="150"/>
      <c r="CA34" s="150">
        <v>1</v>
      </c>
      <c r="CB34" s="150">
        <v>1</v>
      </c>
      <c r="CC34" s="150">
        <v>1</v>
      </c>
      <c r="CD34" s="150">
        <v>1</v>
      </c>
      <c r="CE34" s="150">
        <v>1</v>
      </c>
      <c r="CF34" s="150">
        <v>1</v>
      </c>
      <c r="CG34" s="150">
        <v>1</v>
      </c>
      <c r="CH34" s="150">
        <v>1</v>
      </c>
      <c r="CI34" s="150">
        <v>1</v>
      </c>
      <c r="CJ34" s="150">
        <v>1</v>
      </c>
      <c r="CK34" s="150">
        <v>1</v>
      </c>
      <c r="CL34" s="150">
        <v>1</v>
      </c>
      <c r="CM34" s="150">
        <v>1</v>
      </c>
      <c r="CN34" s="150">
        <v>1</v>
      </c>
      <c r="CO34" s="150">
        <v>1</v>
      </c>
      <c r="CP34" s="150">
        <v>1</v>
      </c>
      <c r="CQ34" s="150">
        <v>1</v>
      </c>
      <c r="CR34" s="150">
        <v>1</v>
      </c>
      <c r="CS34" s="150">
        <v>1</v>
      </c>
      <c r="CT34" s="150">
        <v>1</v>
      </c>
      <c r="CU34" s="150">
        <v>1</v>
      </c>
      <c r="CV34" s="150">
        <v>1</v>
      </c>
      <c r="CW34" s="150">
        <v>0</v>
      </c>
      <c r="CX34" s="150">
        <v>1</v>
      </c>
      <c r="CY34" s="150">
        <v>1</v>
      </c>
      <c r="CZ34" s="150">
        <v>1</v>
      </c>
      <c r="DA34" s="150">
        <v>1</v>
      </c>
      <c r="DB34" s="150">
        <v>1</v>
      </c>
      <c r="DC34" s="150">
        <v>1</v>
      </c>
      <c r="DD34" s="150">
        <v>1</v>
      </c>
      <c r="DE34" s="150">
        <v>1</v>
      </c>
      <c r="DF34" s="151"/>
      <c r="DH34" s="151"/>
      <c r="DI34" s="151"/>
      <c r="DJ34" s="151"/>
      <c r="DK34" s="151"/>
    </row>
    <row r="35" spans="1:115" s="152" customFormat="1" x14ac:dyDescent="0.25">
      <c r="A35" s="149" t="s">
        <v>411</v>
      </c>
      <c r="B35" s="149" t="s">
        <v>405</v>
      </c>
      <c r="C35" s="150" t="s">
        <v>412</v>
      </c>
      <c r="D35" s="150">
        <v>30</v>
      </c>
      <c r="E35" s="150">
        <v>302</v>
      </c>
      <c r="F35" s="150">
        <v>65</v>
      </c>
      <c r="G35" s="150">
        <v>2</v>
      </c>
      <c r="H35" s="150">
        <v>1</v>
      </c>
      <c r="I35" s="150">
        <v>0</v>
      </c>
      <c r="J35" s="150" t="s">
        <v>406</v>
      </c>
      <c r="K35" s="150">
        <v>1</v>
      </c>
      <c r="L35" s="150">
        <v>1</v>
      </c>
      <c r="M35" s="150">
        <v>1</v>
      </c>
      <c r="N35" s="150">
        <v>1</v>
      </c>
      <c r="O35" s="150">
        <v>1</v>
      </c>
      <c r="P35" s="150">
        <v>1</v>
      </c>
      <c r="Q35" s="150">
        <v>1</v>
      </c>
      <c r="R35" s="150">
        <v>1</v>
      </c>
      <c r="S35" s="150">
        <v>1</v>
      </c>
      <c r="T35" s="150">
        <v>1</v>
      </c>
      <c r="U35" s="150">
        <v>1</v>
      </c>
      <c r="V35" s="150"/>
      <c r="W35" s="150">
        <v>1</v>
      </c>
      <c r="X35" s="150">
        <v>1</v>
      </c>
      <c r="Y35" s="150">
        <v>1</v>
      </c>
      <c r="Z35" s="150">
        <v>1</v>
      </c>
      <c r="AA35" s="150">
        <v>1</v>
      </c>
      <c r="AB35" s="150">
        <v>1</v>
      </c>
      <c r="AC35" s="150">
        <v>1</v>
      </c>
      <c r="AD35" s="150">
        <v>1</v>
      </c>
      <c r="AE35" s="150">
        <v>1</v>
      </c>
      <c r="AF35" s="150">
        <v>1</v>
      </c>
      <c r="AG35" s="150">
        <v>1</v>
      </c>
      <c r="AH35" s="150">
        <v>1</v>
      </c>
      <c r="AI35" s="150">
        <v>1</v>
      </c>
      <c r="AJ35" s="150">
        <v>1</v>
      </c>
      <c r="AK35" s="150">
        <v>1</v>
      </c>
      <c r="AL35" s="150">
        <v>1</v>
      </c>
      <c r="AM35" s="150">
        <v>1</v>
      </c>
      <c r="AN35" s="150">
        <v>1</v>
      </c>
      <c r="AO35" s="150">
        <v>1</v>
      </c>
      <c r="AP35" s="150">
        <v>1</v>
      </c>
      <c r="AQ35" s="150">
        <v>1</v>
      </c>
      <c r="AR35" s="150">
        <v>1</v>
      </c>
      <c r="AS35" s="150">
        <v>1</v>
      </c>
      <c r="AT35" s="150">
        <v>1</v>
      </c>
      <c r="AU35" s="150">
        <v>1</v>
      </c>
      <c r="AV35" s="150">
        <v>1</v>
      </c>
      <c r="AW35" s="150">
        <v>1</v>
      </c>
      <c r="AX35" s="150">
        <v>1</v>
      </c>
      <c r="AY35" s="150">
        <v>1</v>
      </c>
      <c r="AZ35" s="150"/>
      <c r="BA35" s="150"/>
      <c r="BB35" s="150"/>
      <c r="BC35" s="150"/>
      <c r="BD35" s="150">
        <v>1</v>
      </c>
      <c r="BE35" s="150">
        <v>1</v>
      </c>
      <c r="BF35" s="150">
        <v>1</v>
      </c>
      <c r="BG35" s="150">
        <v>1</v>
      </c>
      <c r="BH35" s="150">
        <v>1</v>
      </c>
      <c r="BI35" s="150">
        <v>1</v>
      </c>
      <c r="BJ35" s="150">
        <v>1</v>
      </c>
      <c r="BK35" s="150">
        <v>1</v>
      </c>
      <c r="BL35" s="150">
        <v>1</v>
      </c>
      <c r="BM35" s="150">
        <v>1</v>
      </c>
      <c r="BN35" s="150">
        <v>1</v>
      </c>
      <c r="BO35" s="150">
        <v>1</v>
      </c>
      <c r="BP35" s="150">
        <v>1</v>
      </c>
      <c r="BQ35" s="150">
        <v>1</v>
      </c>
      <c r="BR35" s="150">
        <v>1</v>
      </c>
      <c r="BS35" s="150">
        <v>1</v>
      </c>
      <c r="BT35" s="150">
        <v>1</v>
      </c>
      <c r="BU35" s="150">
        <v>1</v>
      </c>
      <c r="BV35" s="150">
        <v>1</v>
      </c>
      <c r="BW35" s="150">
        <v>1</v>
      </c>
      <c r="BX35" s="150">
        <v>1</v>
      </c>
      <c r="BY35" s="150">
        <v>1</v>
      </c>
      <c r="BZ35" s="150"/>
      <c r="CA35" s="150">
        <v>1</v>
      </c>
      <c r="CB35" s="150">
        <v>1</v>
      </c>
      <c r="CC35" s="150">
        <v>1</v>
      </c>
      <c r="CD35" s="150">
        <v>1</v>
      </c>
      <c r="CE35" s="150">
        <v>1</v>
      </c>
      <c r="CF35" s="150">
        <v>1</v>
      </c>
      <c r="CG35" s="150">
        <v>1</v>
      </c>
      <c r="CH35" s="150">
        <v>1</v>
      </c>
      <c r="CI35" s="150">
        <v>1</v>
      </c>
      <c r="CJ35" s="150">
        <v>1</v>
      </c>
      <c r="CK35" s="150">
        <v>1</v>
      </c>
      <c r="CL35" s="150">
        <v>1</v>
      </c>
      <c r="CM35" s="150">
        <v>1</v>
      </c>
      <c r="CN35" s="150">
        <v>1</v>
      </c>
      <c r="CO35" s="150">
        <v>1</v>
      </c>
      <c r="CP35" s="150">
        <v>1</v>
      </c>
      <c r="CQ35" s="150">
        <v>1</v>
      </c>
      <c r="CR35" s="150">
        <v>1</v>
      </c>
      <c r="CS35" s="150">
        <v>1</v>
      </c>
      <c r="CT35" s="150">
        <v>1</v>
      </c>
      <c r="CU35" s="150">
        <v>1</v>
      </c>
      <c r="CV35" s="150">
        <v>1</v>
      </c>
      <c r="CW35" s="150">
        <v>1</v>
      </c>
      <c r="CX35" s="150">
        <v>0</v>
      </c>
      <c r="CY35" s="150">
        <v>1</v>
      </c>
      <c r="CZ35" s="150">
        <v>1</v>
      </c>
      <c r="DA35" s="150">
        <v>1</v>
      </c>
      <c r="DB35" s="150">
        <v>0</v>
      </c>
      <c r="DC35" s="150">
        <v>1</v>
      </c>
      <c r="DD35" s="150">
        <v>1</v>
      </c>
      <c r="DE35" s="150">
        <v>1</v>
      </c>
      <c r="DF35" s="151"/>
      <c r="DH35" s="151"/>
      <c r="DI35" s="151"/>
      <c r="DJ35" s="151"/>
      <c r="DK35" s="151"/>
    </row>
    <row r="36" spans="1:115" s="152" customFormat="1" x14ac:dyDescent="0.25">
      <c r="A36" s="149" t="s">
        <v>411</v>
      </c>
      <c r="B36" s="149" t="s">
        <v>405</v>
      </c>
      <c r="C36" s="150" t="s">
        <v>447</v>
      </c>
      <c r="D36" s="150">
        <v>31</v>
      </c>
      <c r="E36" s="150">
        <v>335</v>
      </c>
      <c r="F36" s="150">
        <v>65</v>
      </c>
      <c r="G36" s="150">
        <v>3</v>
      </c>
      <c r="H36" s="150">
        <v>1</v>
      </c>
      <c r="I36" s="150">
        <v>0</v>
      </c>
      <c r="J36" s="150" t="s">
        <v>406</v>
      </c>
      <c r="K36" s="150">
        <v>1</v>
      </c>
      <c r="L36" s="150">
        <v>1</v>
      </c>
      <c r="M36" s="150">
        <v>1</v>
      </c>
      <c r="N36" s="150">
        <v>1</v>
      </c>
      <c r="O36" s="150">
        <v>1</v>
      </c>
      <c r="P36" s="150">
        <v>1</v>
      </c>
      <c r="Q36" s="150">
        <v>1</v>
      </c>
      <c r="R36" s="150">
        <v>1</v>
      </c>
      <c r="S36" s="150">
        <v>1</v>
      </c>
      <c r="T36" s="150">
        <v>1</v>
      </c>
      <c r="U36" s="150">
        <v>1</v>
      </c>
      <c r="V36" s="150"/>
      <c r="W36" s="150">
        <v>1</v>
      </c>
      <c r="X36" s="150">
        <v>1</v>
      </c>
      <c r="Y36" s="150">
        <v>1</v>
      </c>
      <c r="Z36" s="150">
        <v>1</v>
      </c>
      <c r="AA36" s="150">
        <v>1</v>
      </c>
      <c r="AB36" s="150">
        <v>1</v>
      </c>
      <c r="AC36" s="150">
        <v>1</v>
      </c>
      <c r="AD36" s="150">
        <v>1</v>
      </c>
      <c r="AE36" s="150">
        <v>1</v>
      </c>
      <c r="AF36" s="150">
        <v>1</v>
      </c>
      <c r="AG36" s="150">
        <v>1</v>
      </c>
      <c r="AH36" s="150">
        <v>1</v>
      </c>
      <c r="AI36" s="150">
        <v>1</v>
      </c>
      <c r="AJ36" s="150">
        <v>1</v>
      </c>
      <c r="AK36" s="150">
        <v>1</v>
      </c>
      <c r="AL36" s="150">
        <v>1</v>
      </c>
      <c r="AM36" s="150">
        <v>1</v>
      </c>
      <c r="AN36" s="150">
        <v>1</v>
      </c>
      <c r="AO36" s="150">
        <v>1</v>
      </c>
      <c r="AP36" s="150">
        <v>1</v>
      </c>
      <c r="AQ36" s="150">
        <v>1</v>
      </c>
      <c r="AR36" s="150">
        <v>1</v>
      </c>
      <c r="AS36" s="150">
        <v>1</v>
      </c>
      <c r="AT36" s="150">
        <v>1</v>
      </c>
      <c r="AU36" s="150">
        <v>1</v>
      </c>
      <c r="AV36" s="150">
        <v>1</v>
      </c>
      <c r="AW36" s="150">
        <v>1</v>
      </c>
      <c r="AX36" s="150">
        <v>1</v>
      </c>
      <c r="AY36" s="150">
        <v>1</v>
      </c>
      <c r="AZ36" s="150"/>
      <c r="BA36" s="150"/>
      <c r="BB36" s="150"/>
      <c r="BC36" s="150"/>
      <c r="BD36" s="150">
        <v>1</v>
      </c>
      <c r="BE36" s="150">
        <v>1</v>
      </c>
      <c r="BF36" s="150">
        <v>1</v>
      </c>
      <c r="BG36" s="150">
        <v>1</v>
      </c>
      <c r="BH36" s="150">
        <v>1</v>
      </c>
      <c r="BI36" s="150">
        <v>1</v>
      </c>
      <c r="BJ36" s="150">
        <v>1</v>
      </c>
      <c r="BK36" s="150">
        <v>1</v>
      </c>
      <c r="BL36" s="150">
        <v>1</v>
      </c>
      <c r="BM36" s="150">
        <v>1</v>
      </c>
      <c r="BN36" s="150">
        <v>1</v>
      </c>
      <c r="BO36" s="150">
        <v>1</v>
      </c>
      <c r="BP36" s="150">
        <v>1</v>
      </c>
      <c r="BQ36" s="150">
        <v>1</v>
      </c>
      <c r="BR36" s="150">
        <v>1</v>
      </c>
      <c r="BS36" s="150">
        <v>1</v>
      </c>
      <c r="BT36" s="150">
        <v>1</v>
      </c>
      <c r="BU36" s="150">
        <v>1</v>
      </c>
      <c r="BV36" s="150">
        <v>1</v>
      </c>
      <c r="BW36" s="150">
        <v>1</v>
      </c>
      <c r="BX36" s="150">
        <v>1</v>
      </c>
      <c r="BY36" s="150">
        <v>1</v>
      </c>
      <c r="BZ36" s="150"/>
      <c r="CA36" s="150">
        <v>1</v>
      </c>
      <c r="CB36" s="150">
        <v>1</v>
      </c>
      <c r="CC36" s="150">
        <v>1</v>
      </c>
      <c r="CD36" s="150">
        <v>1</v>
      </c>
      <c r="CE36" s="150">
        <v>1</v>
      </c>
      <c r="CF36" s="150">
        <v>1</v>
      </c>
      <c r="CG36" s="150">
        <v>1</v>
      </c>
      <c r="CH36" s="150">
        <v>1</v>
      </c>
      <c r="CI36" s="150">
        <v>1</v>
      </c>
      <c r="CJ36" s="150">
        <v>1</v>
      </c>
      <c r="CK36" s="150">
        <v>1</v>
      </c>
      <c r="CL36" s="150">
        <v>1</v>
      </c>
      <c r="CM36" s="150">
        <v>1</v>
      </c>
      <c r="CN36" s="150">
        <v>1</v>
      </c>
      <c r="CO36" s="150">
        <v>1</v>
      </c>
      <c r="CP36" s="150">
        <v>1</v>
      </c>
      <c r="CQ36" s="150">
        <v>1</v>
      </c>
      <c r="CR36" s="150">
        <v>1</v>
      </c>
      <c r="CS36" s="150">
        <v>1</v>
      </c>
      <c r="CT36" s="150">
        <v>1</v>
      </c>
      <c r="CU36" s="150">
        <v>1</v>
      </c>
      <c r="CV36" s="150">
        <v>1</v>
      </c>
      <c r="CW36" s="150">
        <v>1</v>
      </c>
      <c r="CX36" s="150">
        <v>1</v>
      </c>
      <c r="CY36" s="150">
        <v>1</v>
      </c>
      <c r="CZ36" s="150">
        <v>1</v>
      </c>
      <c r="DA36" s="150">
        <v>1</v>
      </c>
      <c r="DB36" s="150">
        <v>0</v>
      </c>
      <c r="DC36" s="150">
        <v>1</v>
      </c>
      <c r="DD36" s="150">
        <v>1</v>
      </c>
      <c r="DE36" s="150">
        <v>1</v>
      </c>
      <c r="DF36" s="151"/>
      <c r="DH36" s="151"/>
      <c r="DI36" s="151"/>
      <c r="DJ36" s="151"/>
      <c r="DK36" s="151"/>
    </row>
    <row r="37" spans="1:115" s="152" customFormat="1" x14ac:dyDescent="0.25">
      <c r="A37" s="149" t="s">
        <v>411</v>
      </c>
      <c r="B37" s="149" t="s">
        <v>413</v>
      </c>
      <c r="C37" s="150" t="s">
        <v>448</v>
      </c>
      <c r="D37" s="150">
        <v>32</v>
      </c>
      <c r="E37" s="150">
        <v>100</v>
      </c>
      <c r="F37" s="150"/>
      <c r="G37" s="150">
        <v>0</v>
      </c>
      <c r="H37" s="150">
        <v>0</v>
      </c>
      <c r="I37" s="150">
        <v>0</v>
      </c>
      <c r="J37" s="150" t="s">
        <v>406</v>
      </c>
      <c r="K37" s="150">
        <v>1</v>
      </c>
      <c r="L37" s="150">
        <v>1</v>
      </c>
      <c r="M37" s="150">
        <v>1</v>
      </c>
      <c r="N37" s="150">
        <v>1</v>
      </c>
      <c r="O37" s="150"/>
      <c r="P37" s="150">
        <v>1</v>
      </c>
      <c r="Q37" s="150">
        <v>1</v>
      </c>
      <c r="R37" s="150">
        <v>1</v>
      </c>
      <c r="S37" s="150"/>
      <c r="T37" s="150"/>
      <c r="U37" s="150"/>
      <c r="V37" s="150"/>
      <c r="W37" s="150">
        <v>1</v>
      </c>
      <c r="X37" s="150">
        <v>1</v>
      </c>
      <c r="Y37" s="150">
        <v>1</v>
      </c>
      <c r="Z37" s="150">
        <v>1</v>
      </c>
      <c r="AA37" s="150">
        <v>1</v>
      </c>
      <c r="AB37" s="150">
        <v>1</v>
      </c>
      <c r="AC37" s="150">
        <v>1</v>
      </c>
      <c r="AD37" s="150">
        <v>1</v>
      </c>
      <c r="AE37" s="150">
        <v>1</v>
      </c>
      <c r="AF37" s="150">
        <v>1</v>
      </c>
      <c r="AG37" s="150">
        <v>1</v>
      </c>
      <c r="AH37" s="150">
        <v>1</v>
      </c>
      <c r="AI37" s="150">
        <v>1</v>
      </c>
      <c r="AJ37" s="150">
        <v>1</v>
      </c>
      <c r="AK37" s="150">
        <v>1</v>
      </c>
      <c r="AL37" s="150"/>
      <c r="AM37" s="150">
        <v>1</v>
      </c>
      <c r="AN37" s="150"/>
      <c r="AO37" s="150">
        <v>1</v>
      </c>
      <c r="AP37" s="150"/>
      <c r="AQ37" s="150"/>
      <c r="AR37" s="150"/>
      <c r="AS37" s="150"/>
      <c r="AT37" s="150"/>
      <c r="AU37" s="150"/>
      <c r="AV37" s="150">
        <v>1</v>
      </c>
      <c r="AW37" s="150">
        <v>1</v>
      </c>
      <c r="AX37" s="150">
        <v>1</v>
      </c>
      <c r="AY37" s="150"/>
      <c r="AZ37" s="150"/>
      <c r="BA37" s="150"/>
      <c r="BB37" s="150"/>
      <c r="BC37" s="150"/>
      <c r="BD37" s="150">
        <v>1</v>
      </c>
      <c r="BE37" s="150">
        <v>1</v>
      </c>
      <c r="BF37" s="150">
        <v>1</v>
      </c>
      <c r="BG37" s="150">
        <v>1</v>
      </c>
      <c r="BH37" s="150">
        <v>1</v>
      </c>
      <c r="BI37" s="150">
        <v>1</v>
      </c>
      <c r="BJ37" s="150">
        <v>1</v>
      </c>
      <c r="BK37" s="150">
        <v>1</v>
      </c>
      <c r="BL37" s="150">
        <v>1</v>
      </c>
      <c r="BM37" s="150">
        <v>1</v>
      </c>
      <c r="BN37" s="150">
        <v>1</v>
      </c>
      <c r="BO37" s="150">
        <v>1</v>
      </c>
      <c r="BP37" s="150">
        <v>1</v>
      </c>
      <c r="BQ37" s="150">
        <v>1</v>
      </c>
      <c r="BR37" s="150">
        <v>1</v>
      </c>
      <c r="BS37" s="150">
        <v>1</v>
      </c>
      <c r="BT37" s="150">
        <v>1</v>
      </c>
      <c r="BU37" s="150">
        <v>1</v>
      </c>
      <c r="BV37" s="150">
        <v>1</v>
      </c>
      <c r="BW37" s="150">
        <v>1</v>
      </c>
      <c r="BX37" s="150"/>
      <c r="BY37" s="150">
        <v>1</v>
      </c>
      <c r="BZ37" s="150"/>
      <c r="CA37" s="150">
        <v>1</v>
      </c>
      <c r="CB37" s="150">
        <v>1</v>
      </c>
      <c r="CC37" s="150">
        <v>1</v>
      </c>
      <c r="CD37" s="150">
        <v>1</v>
      </c>
      <c r="CE37" s="150">
        <v>1</v>
      </c>
      <c r="CF37" s="150">
        <v>1</v>
      </c>
      <c r="CG37" s="150">
        <v>1</v>
      </c>
      <c r="CH37" s="150">
        <v>1</v>
      </c>
      <c r="CI37" s="150"/>
      <c r="CJ37" s="150">
        <v>1</v>
      </c>
      <c r="CK37" s="150">
        <v>1</v>
      </c>
      <c r="CL37" s="150">
        <v>1</v>
      </c>
      <c r="CM37" s="150">
        <v>1</v>
      </c>
      <c r="CN37" s="150">
        <v>1</v>
      </c>
      <c r="CO37" s="150">
        <v>1</v>
      </c>
      <c r="CP37" s="150">
        <v>1</v>
      </c>
      <c r="CQ37" s="150">
        <v>1</v>
      </c>
      <c r="CR37" s="150">
        <v>1</v>
      </c>
      <c r="CS37" s="150">
        <v>1</v>
      </c>
      <c r="CT37" s="150">
        <v>1</v>
      </c>
      <c r="CU37" s="150">
        <v>1</v>
      </c>
      <c r="CV37" s="150">
        <v>1</v>
      </c>
      <c r="CW37" s="150">
        <v>0</v>
      </c>
      <c r="CX37" s="150">
        <v>0</v>
      </c>
      <c r="CY37" s="150">
        <v>1</v>
      </c>
      <c r="CZ37" s="150">
        <v>1</v>
      </c>
      <c r="DA37" s="150">
        <v>1</v>
      </c>
      <c r="DB37" s="150">
        <v>0</v>
      </c>
      <c r="DC37" s="150">
        <v>1</v>
      </c>
      <c r="DD37" s="150">
        <v>1</v>
      </c>
      <c r="DE37" s="150">
        <v>1</v>
      </c>
      <c r="DF37" s="151"/>
      <c r="DH37" s="151"/>
      <c r="DI37" s="151"/>
      <c r="DJ37" s="151"/>
      <c r="DK37" s="151"/>
    </row>
    <row r="38" spans="1:115" s="152" customFormat="1" x14ac:dyDescent="0.25">
      <c r="A38" s="149" t="s">
        <v>411</v>
      </c>
      <c r="B38" s="149" t="s">
        <v>413</v>
      </c>
      <c r="C38" s="150" t="s">
        <v>449</v>
      </c>
      <c r="D38" s="150">
        <v>33</v>
      </c>
      <c r="E38" s="150">
        <v>95</v>
      </c>
      <c r="F38" s="150"/>
      <c r="G38" s="150">
        <v>0</v>
      </c>
      <c r="H38" s="150">
        <v>0</v>
      </c>
      <c r="I38" s="150">
        <v>0</v>
      </c>
      <c r="J38" s="150" t="s">
        <v>406</v>
      </c>
      <c r="K38" s="150">
        <v>1</v>
      </c>
      <c r="L38" s="150">
        <v>1</v>
      </c>
      <c r="M38" s="150">
        <v>1</v>
      </c>
      <c r="N38" s="150">
        <v>1</v>
      </c>
      <c r="O38" s="150"/>
      <c r="P38" s="150">
        <v>1</v>
      </c>
      <c r="Q38" s="150">
        <v>1</v>
      </c>
      <c r="R38" s="150">
        <v>1</v>
      </c>
      <c r="S38" s="150"/>
      <c r="T38" s="150"/>
      <c r="U38" s="150"/>
      <c r="V38" s="150"/>
      <c r="W38" s="150">
        <v>1</v>
      </c>
      <c r="X38" s="150">
        <v>1</v>
      </c>
      <c r="Y38" s="150">
        <v>1</v>
      </c>
      <c r="Z38" s="150">
        <v>1</v>
      </c>
      <c r="AA38" s="150">
        <v>1</v>
      </c>
      <c r="AB38" s="150">
        <v>1</v>
      </c>
      <c r="AC38" s="150">
        <v>1</v>
      </c>
      <c r="AD38" s="150">
        <v>1</v>
      </c>
      <c r="AE38" s="150">
        <v>1</v>
      </c>
      <c r="AF38" s="150">
        <v>1</v>
      </c>
      <c r="AG38" s="150">
        <v>1</v>
      </c>
      <c r="AH38" s="150">
        <v>1</v>
      </c>
      <c r="AI38" s="150">
        <v>1</v>
      </c>
      <c r="AJ38" s="150">
        <v>1</v>
      </c>
      <c r="AK38" s="150">
        <v>1</v>
      </c>
      <c r="AL38" s="150"/>
      <c r="AM38" s="150">
        <v>1</v>
      </c>
      <c r="AN38" s="150"/>
      <c r="AO38" s="150">
        <v>1</v>
      </c>
      <c r="AP38" s="150"/>
      <c r="AQ38" s="150"/>
      <c r="AR38" s="150"/>
      <c r="AS38" s="150"/>
      <c r="AT38" s="150"/>
      <c r="AU38" s="150"/>
      <c r="AV38" s="150">
        <v>1</v>
      </c>
      <c r="AW38" s="150">
        <v>1</v>
      </c>
      <c r="AX38" s="150">
        <v>1</v>
      </c>
      <c r="AY38" s="150"/>
      <c r="AZ38" s="150"/>
      <c r="BA38" s="150"/>
      <c r="BB38" s="150"/>
      <c r="BC38" s="150"/>
      <c r="BD38" s="150">
        <v>1</v>
      </c>
      <c r="BE38" s="150">
        <v>1</v>
      </c>
      <c r="BF38" s="150">
        <v>1</v>
      </c>
      <c r="BG38" s="150">
        <v>1</v>
      </c>
      <c r="BH38" s="150">
        <v>1</v>
      </c>
      <c r="BI38" s="150">
        <v>1</v>
      </c>
      <c r="BJ38" s="150">
        <v>1</v>
      </c>
      <c r="BK38" s="150">
        <v>1</v>
      </c>
      <c r="BL38" s="150">
        <v>1</v>
      </c>
      <c r="BM38" s="150">
        <v>1</v>
      </c>
      <c r="BN38" s="150">
        <v>1</v>
      </c>
      <c r="BO38" s="150">
        <v>1</v>
      </c>
      <c r="BP38" s="150">
        <v>1</v>
      </c>
      <c r="BQ38" s="150">
        <v>1</v>
      </c>
      <c r="BR38" s="150">
        <v>1</v>
      </c>
      <c r="BS38" s="150">
        <v>1</v>
      </c>
      <c r="BT38" s="150">
        <v>1</v>
      </c>
      <c r="BU38" s="150">
        <v>1</v>
      </c>
      <c r="BV38" s="150">
        <v>1</v>
      </c>
      <c r="BW38" s="150">
        <v>1</v>
      </c>
      <c r="BX38" s="150"/>
      <c r="BY38" s="150">
        <v>1</v>
      </c>
      <c r="BZ38" s="150"/>
      <c r="CA38" s="150">
        <v>1</v>
      </c>
      <c r="CB38" s="150">
        <v>1</v>
      </c>
      <c r="CC38" s="150">
        <v>1</v>
      </c>
      <c r="CD38" s="150">
        <v>1</v>
      </c>
      <c r="CE38" s="150">
        <v>1</v>
      </c>
      <c r="CF38" s="150">
        <v>1</v>
      </c>
      <c r="CG38" s="150">
        <v>1</v>
      </c>
      <c r="CH38" s="150">
        <v>1</v>
      </c>
      <c r="CI38" s="150"/>
      <c r="CJ38" s="150">
        <v>1</v>
      </c>
      <c r="CK38" s="150">
        <v>1</v>
      </c>
      <c r="CL38" s="150">
        <v>1</v>
      </c>
      <c r="CM38" s="150">
        <v>1</v>
      </c>
      <c r="CN38" s="150">
        <v>1</v>
      </c>
      <c r="CO38" s="150">
        <v>1</v>
      </c>
      <c r="CP38" s="150">
        <v>1</v>
      </c>
      <c r="CQ38" s="150">
        <v>1</v>
      </c>
      <c r="CR38" s="150">
        <v>1</v>
      </c>
      <c r="CS38" s="150">
        <v>1</v>
      </c>
      <c r="CT38" s="150">
        <v>1</v>
      </c>
      <c r="CU38" s="150">
        <v>0</v>
      </c>
      <c r="CV38" s="150">
        <v>1</v>
      </c>
      <c r="CW38" s="150">
        <v>0</v>
      </c>
      <c r="CX38" s="150">
        <v>0</v>
      </c>
      <c r="CY38" s="150">
        <v>0</v>
      </c>
      <c r="CZ38" s="150">
        <v>0</v>
      </c>
      <c r="DA38" s="150">
        <v>0</v>
      </c>
      <c r="DB38" s="150">
        <v>0</v>
      </c>
      <c r="DC38" s="150">
        <v>1</v>
      </c>
      <c r="DD38" s="150">
        <v>1</v>
      </c>
      <c r="DE38" s="150">
        <v>1</v>
      </c>
      <c r="DF38" s="151"/>
      <c r="DH38" s="151"/>
      <c r="DI38" s="151"/>
      <c r="DJ38" s="151"/>
      <c r="DK38" s="151"/>
    </row>
    <row r="39" spans="1:115" s="152" customFormat="1" x14ac:dyDescent="0.25">
      <c r="A39" s="149" t="s">
        <v>411</v>
      </c>
      <c r="B39" s="149" t="s">
        <v>413</v>
      </c>
      <c r="C39" s="150" t="s">
        <v>450</v>
      </c>
      <c r="D39" s="150">
        <v>34</v>
      </c>
      <c r="E39" s="150">
        <v>200</v>
      </c>
      <c r="F39" s="150"/>
      <c r="G39" s="150">
        <v>3</v>
      </c>
      <c r="H39" s="150">
        <v>1</v>
      </c>
      <c r="I39" s="150">
        <v>0</v>
      </c>
      <c r="J39" s="150" t="s">
        <v>406</v>
      </c>
      <c r="K39" s="150">
        <v>1</v>
      </c>
      <c r="L39" s="150">
        <v>1</v>
      </c>
      <c r="M39" s="150">
        <v>1</v>
      </c>
      <c r="N39" s="150">
        <v>1</v>
      </c>
      <c r="O39" s="150"/>
      <c r="P39" s="150">
        <v>1</v>
      </c>
      <c r="Q39" s="150">
        <v>1</v>
      </c>
      <c r="R39" s="150">
        <v>1</v>
      </c>
      <c r="S39" s="150"/>
      <c r="T39" s="150"/>
      <c r="U39" s="150"/>
      <c r="V39" s="150"/>
      <c r="W39" s="150">
        <v>1</v>
      </c>
      <c r="X39" s="150">
        <v>1</v>
      </c>
      <c r="Y39" s="150">
        <v>1</v>
      </c>
      <c r="Z39" s="150">
        <v>1</v>
      </c>
      <c r="AA39" s="150">
        <v>1</v>
      </c>
      <c r="AB39" s="150">
        <v>1</v>
      </c>
      <c r="AC39" s="150">
        <v>1</v>
      </c>
      <c r="AD39" s="150">
        <v>1</v>
      </c>
      <c r="AE39" s="150">
        <v>1</v>
      </c>
      <c r="AF39" s="150">
        <v>1</v>
      </c>
      <c r="AG39" s="150">
        <v>1</v>
      </c>
      <c r="AH39" s="150">
        <v>1</v>
      </c>
      <c r="AI39" s="150">
        <v>1</v>
      </c>
      <c r="AJ39" s="150">
        <v>1</v>
      </c>
      <c r="AK39" s="150">
        <v>1</v>
      </c>
      <c r="AL39" s="150"/>
      <c r="AM39" s="150">
        <v>1</v>
      </c>
      <c r="AN39" s="150"/>
      <c r="AO39" s="150">
        <v>1</v>
      </c>
      <c r="AP39" s="150"/>
      <c r="AQ39" s="150"/>
      <c r="AR39" s="150"/>
      <c r="AS39" s="150"/>
      <c r="AT39" s="150"/>
      <c r="AU39" s="150"/>
      <c r="AV39" s="150">
        <v>1</v>
      </c>
      <c r="AW39" s="150">
        <v>1</v>
      </c>
      <c r="AX39" s="150">
        <v>1</v>
      </c>
      <c r="AY39" s="150"/>
      <c r="AZ39" s="150"/>
      <c r="BA39" s="150"/>
      <c r="BB39" s="150"/>
      <c r="BC39" s="150"/>
      <c r="BD39" s="150">
        <v>1</v>
      </c>
      <c r="BE39" s="150">
        <v>1</v>
      </c>
      <c r="BF39" s="150">
        <v>1</v>
      </c>
      <c r="BG39" s="150">
        <v>1</v>
      </c>
      <c r="BH39" s="150">
        <v>1</v>
      </c>
      <c r="BI39" s="150">
        <v>1</v>
      </c>
      <c r="BJ39" s="150">
        <v>1</v>
      </c>
      <c r="BK39" s="150">
        <v>1</v>
      </c>
      <c r="BL39" s="150">
        <v>1</v>
      </c>
      <c r="BM39" s="150">
        <v>1</v>
      </c>
      <c r="BN39" s="150">
        <v>1</v>
      </c>
      <c r="BO39" s="150">
        <v>1</v>
      </c>
      <c r="BP39" s="150">
        <v>1</v>
      </c>
      <c r="BQ39" s="150">
        <v>1</v>
      </c>
      <c r="BR39" s="150">
        <v>1</v>
      </c>
      <c r="BS39" s="150">
        <v>1</v>
      </c>
      <c r="BT39" s="150">
        <v>1</v>
      </c>
      <c r="BU39" s="150">
        <v>1</v>
      </c>
      <c r="BV39" s="150">
        <v>1</v>
      </c>
      <c r="BW39" s="150">
        <v>1</v>
      </c>
      <c r="BX39" s="150"/>
      <c r="BY39" s="150">
        <v>1</v>
      </c>
      <c r="BZ39" s="150"/>
      <c r="CA39" s="150">
        <v>1</v>
      </c>
      <c r="CB39" s="150">
        <v>1</v>
      </c>
      <c r="CC39" s="150">
        <v>1</v>
      </c>
      <c r="CD39" s="150">
        <v>1</v>
      </c>
      <c r="CE39" s="150">
        <v>1</v>
      </c>
      <c r="CF39" s="150">
        <v>1</v>
      </c>
      <c r="CG39" s="150">
        <v>1</v>
      </c>
      <c r="CH39" s="150">
        <v>1</v>
      </c>
      <c r="CI39" s="150"/>
      <c r="CJ39" s="150">
        <v>1</v>
      </c>
      <c r="CK39" s="150">
        <v>1</v>
      </c>
      <c r="CL39" s="150">
        <v>1</v>
      </c>
      <c r="CM39" s="150">
        <v>1</v>
      </c>
      <c r="CN39" s="150">
        <v>1</v>
      </c>
      <c r="CO39" s="150">
        <v>1</v>
      </c>
      <c r="CP39" s="150">
        <v>1</v>
      </c>
      <c r="CQ39" s="150">
        <v>1</v>
      </c>
      <c r="CR39" s="150">
        <v>1</v>
      </c>
      <c r="CS39" s="150">
        <v>1</v>
      </c>
      <c r="CT39" s="150">
        <v>1</v>
      </c>
      <c r="CU39" s="150">
        <v>1</v>
      </c>
      <c r="CV39" s="150">
        <v>1</v>
      </c>
      <c r="CW39" s="150">
        <v>1</v>
      </c>
      <c r="CX39" s="150">
        <v>1</v>
      </c>
      <c r="CY39" s="150">
        <v>1</v>
      </c>
      <c r="CZ39" s="150">
        <v>1</v>
      </c>
      <c r="DA39" s="150">
        <v>1</v>
      </c>
      <c r="DB39" s="150">
        <v>0</v>
      </c>
      <c r="DC39" s="150">
        <v>1</v>
      </c>
      <c r="DD39" s="150">
        <v>1</v>
      </c>
      <c r="DE39" s="150">
        <v>1</v>
      </c>
      <c r="DF39" s="151"/>
      <c r="DH39" s="151"/>
      <c r="DI39" s="151"/>
      <c r="DJ39" s="151"/>
      <c r="DK39" s="151"/>
    </row>
    <row r="40" spans="1:115" s="152" customFormat="1" x14ac:dyDescent="0.25">
      <c r="A40" s="149" t="s">
        <v>411</v>
      </c>
      <c r="B40" s="149" t="s">
        <v>413</v>
      </c>
      <c r="C40" s="150" t="s">
        <v>451</v>
      </c>
      <c r="D40" s="150">
        <v>35</v>
      </c>
      <c r="E40" s="150">
        <v>230</v>
      </c>
      <c r="F40" s="150"/>
      <c r="G40" s="150">
        <v>4</v>
      </c>
      <c r="H40" s="150">
        <v>1</v>
      </c>
      <c r="I40" s="150">
        <v>0</v>
      </c>
      <c r="J40" s="150" t="s">
        <v>406</v>
      </c>
      <c r="K40" s="150">
        <v>1</v>
      </c>
      <c r="L40" s="150">
        <v>1</v>
      </c>
      <c r="M40" s="150">
        <v>1</v>
      </c>
      <c r="N40" s="150">
        <v>1</v>
      </c>
      <c r="O40" s="150"/>
      <c r="P40" s="150">
        <v>1</v>
      </c>
      <c r="Q40" s="150">
        <v>1</v>
      </c>
      <c r="R40" s="150">
        <v>1</v>
      </c>
      <c r="S40" s="150"/>
      <c r="T40" s="150"/>
      <c r="U40" s="150"/>
      <c r="V40" s="150"/>
      <c r="W40" s="150">
        <v>1</v>
      </c>
      <c r="X40" s="150">
        <v>1</v>
      </c>
      <c r="Y40" s="150">
        <v>1</v>
      </c>
      <c r="Z40" s="150">
        <v>1</v>
      </c>
      <c r="AA40" s="150">
        <v>1</v>
      </c>
      <c r="AB40" s="150">
        <v>1</v>
      </c>
      <c r="AC40" s="150">
        <v>1</v>
      </c>
      <c r="AD40" s="150">
        <v>1</v>
      </c>
      <c r="AE40" s="150">
        <v>1</v>
      </c>
      <c r="AF40" s="150">
        <v>1</v>
      </c>
      <c r="AG40" s="150">
        <v>1</v>
      </c>
      <c r="AH40" s="150">
        <v>1</v>
      </c>
      <c r="AI40" s="150">
        <v>1</v>
      </c>
      <c r="AJ40" s="150">
        <v>1</v>
      </c>
      <c r="AK40" s="150">
        <v>1</v>
      </c>
      <c r="AL40" s="150"/>
      <c r="AM40" s="150">
        <v>1</v>
      </c>
      <c r="AN40" s="150"/>
      <c r="AO40" s="150">
        <v>1</v>
      </c>
      <c r="AP40" s="150"/>
      <c r="AQ40" s="150"/>
      <c r="AR40" s="150"/>
      <c r="AS40" s="150"/>
      <c r="AT40" s="150"/>
      <c r="AU40" s="150"/>
      <c r="AV40" s="150">
        <v>1</v>
      </c>
      <c r="AW40" s="150">
        <v>1</v>
      </c>
      <c r="AX40" s="150">
        <v>1</v>
      </c>
      <c r="AY40" s="150"/>
      <c r="AZ40" s="150"/>
      <c r="BA40" s="150"/>
      <c r="BB40" s="150"/>
      <c r="BC40" s="150"/>
      <c r="BD40" s="150">
        <v>1</v>
      </c>
      <c r="BE40" s="150">
        <v>1</v>
      </c>
      <c r="BF40" s="150">
        <v>1</v>
      </c>
      <c r="BG40" s="150">
        <v>1</v>
      </c>
      <c r="BH40" s="150">
        <v>1</v>
      </c>
      <c r="BI40" s="150">
        <v>1</v>
      </c>
      <c r="BJ40" s="150">
        <v>1</v>
      </c>
      <c r="BK40" s="150">
        <v>1</v>
      </c>
      <c r="BL40" s="150">
        <v>1</v>
      </c>
      <c r="BM40" s="150">
        <v>1</v>
      </c>
      <c r="BN40" s="150">
        <v>1</v>
      </c>
      <c r="BO40" s="150">
        <v>1</v>
      </c>
      <c r="BP40" s="150">
        <v>1</v>
      </c>
      <c r="BQ40" s="150">
        <v>1</v>
      </c>
      <c r="BR40" s="150">
        <v>1</v>
      </c>
      <c r="BS40" s="150">
        <v>1</v>
      </c>
      <c r="BT40" s="150">
        <v>1</v>
      </c>
      <c r="BU40" s="150">
        <v>1</v>
      </c>
      <c r="BV40" s="150">
        <v>1</v>
      </c>
      <c r="BW40" s="150">
        <v>1</v>
      </c>
      <c r="BX40" s="150"/>
      <c r="BY40" s="150">
        <v>1</v>
      </c>
      <c r="BZ40" s="150"/>
      <c r="CA40" s="150">
        <v>1</v>
      </c>
      <c r="CB40" s="150">
        <v>1</v>
      </c>
      <c r="CC40" s="150">
        <v>1</v>
      </c>
      <c r="CD40" s="150">
        <v>1</v>
      </c>
      <c r="CE40" s="150">
        <v>1</v>
      </c>
      <c r="CF40" s="150">
        <v>1</v>
      </c>
      <c r="CG40" s="150">
        <v>1</v>
      </c>
      <c r="CH40" s="150">
        <v>1</v>
      </c>
      <c r="CI40" s="150"/>
      <c r="CJ40" s="150">
        <v>1</v>
      </c>
      <c r="CK40" s="150">
        <v>1</v>
      </c>
      <c r="CL40" s="150">
        <v>1</v>
      </c>
      <c r="CM40" s="150">
        <v>1</v>
      </c>
      <c r="CN40" s="150">
        <v>1</v>
      </c>
      <c r="CO40" s="150">
        <v>1</v>
      </c>
      <c r="CP40" s="150">
        <v>1</v>
      </c>
      <c r="CQ40" s="150">
        <v>1</v>
      </c>
      <c r="CR40" s="150">
        <v>1</v>
      </c>
      <c r="CS40" s="150">
        <v>1</v>
      </c>
      <c r="CT40" s="150">
        <v>1</v>
      </c>
      <c r="CU40" s="150">
        <v>1</v>
      </c>
      <c r="CV40" s="150">
        <v>1</v>
      </c>
      <c r="CW40" s="150">
        <v>0</v>
      </c>
      <c r="CX40" s="150">
        <v>0</v>
      </c>
      <c r="CY40" s="150">
        <v>1</v>
      </c>
      <c r="CZ40" s="150">
        <v>0</v>
      </c>
      <c r="DA40" s="150">
        <v>0</v>
      </c>
      <c r="DB40" s="150">
        <v>0</v>
      </c>
      <c r="DC40" s="150">
        <v>1</v>
      </c>
      <c r="DD40" s="150">
        <v>1</v>
      </c>
      <c r="DE40" s="150">
        <v>1</v>
      </c>
      <c r="DF40" s="151"/>
      <c r="DH40" s="151"/>
      <c r="DI40" s="151"/>
      <c r="DJ40" s="151"/>
      <c r="DK40" s="151"/>
    </row>
    <row r="41" spans="1:115" s="152" customFormat="1" x14ac:dyDescent="0.25">
      <c r="A41" s="149" t="s">
        <v>411</v>
      </c>
      <c r="B41" s="149" t="s">
        <v>413</v>
      </c>
      <c r="C41" s="150" t="s">
        <v>452</v>
      </c>
      <c r="D41" s="150">
        <v>36</v>
      </c>
      <c r="E41" s="150">
        <v>210</v>
      </c>
      <c r="F41" s="150"/>
      <c r="G41" s="150">
        <v>3</v>
      </c>
      <c r="H41" s="150">
        <v>1</v>
      </c>
      <c r="I41" s="150">
        <v>0</v>
      </c>
      <c r="J41" s="150" t="s">
        <v>406</v>
      </c>
      <c r="K41" s="150">
        <v>1</v>
      </c>
      <c r="L41" s="150">
        <v>1</v>
      </c>
      <c r="M41" s="150">
        <v>1</v>
      </c>
      <c r="N41" s="150">
        <v>1</v>
      </c>
      <c r="O41" s="150"/>
      <c r="P41" s="150">
        <v>1</v>
      </c>
      <c r="Q41" s="150">
        <v>1</v>
      </c>
      <c r="R41" s="150">
        <v>1</v>
      </c>
      <c r="S41" s="150"/>
      <c r="T41" s="150"/>
      <c r="U41" s="150"/>
      <c r="V41" s="150"/>
      <c r="W41" s="150">
        <v>1</v>
      </c>
      <c r="X41" s="150">
        <v>1</v>
      </c>
      <c r="Y41" s="150">
        <v>1</v>
      </c>
      <c r="Z41" s="150">
        <v>1</v>
      </c>
      <c r="AA41" s="150">
        <v>1</v>
      </c>
      <c r="AB41" s="150">
        <v>1</v>
      </c>
      <c r="AC41" s="150">
        <v>1</v>
      </c>
      <c r="AD41" s="150">
        <v>1</v>
      </c>
      <c r="AE41" s="150">
        <v>1</v>
      </c>
      <c r="AF41" s="150">
        <v>1</v>
      </c>
      <c r="AG41" s="150">
        <v>1</v>
      </c>
      <c r="AH41" s="150">
        <v>1</v>
      </c>
      <c r="AI41" s="150">
        <v>1</v>
      </c>
      <c r="AJ41" s="150">
        <v>1</v>
      </c>
      <c r="AK41" s="150">
        <v>1</v>
      </c>
      <c r="AL41" s="150"/>
      <c r="AM41" s="150">
        <v>1</v>
      </c>
      <c r="AN41" s="150"/>
      <c r="AO41" s="150">
        <v>1</v>
      </c>
      <c r="AP41" s="150"/>
      <c r="AQ41" s="150"/>
      <c r="AR41" s="150"/>
      <c r="AS41" s="150"/>
      <c r="AT41" s="150"/>
      <c r="AU41" s="150"/>
      <c r="AV41" s="150">
        <v>1</v>
      </c>
      <c r="AW41" s="150">
        <v>1</v>
      </c>
      <c r="AX41" s="150">
        <v>1</v>
      </c>
      <c r="AY41" s="150"/>
      <c r="AZ41" s="150"/>
      <c r="BA41" s="150"/>
      <c r="BB41" s="150"/>
      <c r="BC41" s="150"/>
      <c r="BD41" s="150">
        <v>1</v>
      </c>
      <c r="BE41" s="150">
        <v>1</v>
      </c>
      <c r="BF41" s="150">
        <v>1</v>
      </c>
      <c r="BG41" s="150">
        <v>1</v>
      </c>
      <c r="BH41" s="150">
        <v>1</v>
      </c>
      <c r="BI41" s="150">
        <v>1</v>
      </c>
      <c r="BJ41" s="150">
        <v>1</v>
      </c>
      <c r="BK41" s="150">
        <v>1</v>
      </c>
      <c r="BL41" s="150">
        <v>1</v>
      </c>
      <c r="BM41" s="150">
        <v>1</v>
      </c>
      <c r="BN41" s="150">
        <v>1</v>
      </c>
      <c r="BO41" s="150">
        <v>1</v>
      </c>
      <c r="BP41" s="150">
        <v>1</v>
      </c>
      <c r="BQ41" s="150">
        <v>1</v>
      </c>
      <c r="BR41" s="150">
        <v>1</v>
      </c>
      <c r="BS41" s="150">
        <v>1</v>
      </c>
      <c r="BT41" s="150">
        <v>1</v>
      </c>
      <c r="BU41" s="150">
        <v>1</v>
      </c>
      <c r="BV41" s="150">
        <v>1</v>
      </c>
      <c r="BW41" s="150">
        <v>1</v>
      </c>
      <c r="BX41" s="150"/>
      <c r="BY41" s="150">
        <v>1</v>
      </c>
      <c r="BZ41" s="150"/>
      <c r="CA41" s="150">
        <v>1</v>
      </c>
      <c r="CB41" s="150">
        <v>1</v>
      </c>
      <c r="CC41" s="150">
        <v>1</v>
      </c>
      <c r="CD41" s="150">
        <v>1</v>
      </c>
      <c r="CE41" s="150">
        <v>1</v>
      </c>
      <c r="CF41" s="150">
        <v>1</v>
      </c>
      <c r="CG41" s="150">
        <v>1</v>
      </c>
      <c r="CH41" s="150">
        <v>1</v>
      </c>
      <c r="CI41" s="150"/>
      <c r="CJ41" s="150">
        <v>1</v>
      </c>
      <c r="CK41" s="150">
        <v>1</v>
      </c>
      <c r="CL41" s="150">
        <v>1</v>
      </c>
      <c r="CM41" s="150">
        <v>1</v>
      </c>
      <c r="CN41" s="150">
        <v>1</v>
      </c>
      <c r="CO41" s="150">
        <v>1</v>
      </c>
      <c r="CP41" s="150">
        <v>1</v>
      </c>
      <c r="CQ41" s="150">
        <v>1</v>
      </c>
      <c r="CR41" s="150">
        <v>1</v>
      </c>
      <c r="CS41" s="150">
        <v>1</v>
      </c>
      <c r="CT41" s="150">
        <v>1</v>
      </c>
      <c r="CU41" s="150">
        <v>1</v>
      </c>
      <c r="CV41" s="150">
        <v>1</v>
      </c>
      <c r="CW41" s="150">
        <v>1</v>
      </c>
      <c r="CX41" s="150">
        <v>0</v>
      </c>
      <c r="CY41" s="150">
        <v>1</v>
      </c>
      <c r="CZ41" s="150">
        <v>0</v>
      </c>
      <c r="DA41" s="150">
        <v>0</v>
      </c>
      <c r="DB41" s="150">
        <v>0</v>
      </c>
      <c r="DC41" s="150">
        <v>1</v>
      </c>
      <c r="DD41" s="150">
        <v>1</v>
      </c>
      <c r="DE41" s="150">
        <v>1</v>
      </c>
      <c r="DF41" s="151"/>
      <c r="DH41" s="151"/>
      <c r="DI41" s="151"/>
      <c r="DJ41" s="151"/>
      <c r="DK41" s="151"/>
    </row>
    <row r="42" spans="1:115" s="152" customFormat="1" x14ac:dyDescent="0.25">
      <c r="A42" s="149" t="s">
        <v>411</v>
      </c>
      <c r="B42" s="149" t="s">
        <v>413</v>
      </c>
      <c r="C42" s="150" t="s">
        <v>453</v>
      </c>
      <c r="D42" s="150">
        <v>37</v>
      </c>
      <c r="E42" s="150">
        <v>250</v>
      </c>
      <c r="F42" s="150"/>
      <c r="G42" s="150">
        <v>6</v>
      </c>
      <c r="H42" s="150">
        <v>1</v>
      </c>
      <c r="I42" s="150">
        <v>0</v>
      </c>
      <c r="J42" s="150" t="s">
        <v>406</v>
      </c>
      <c r="K42" s="150">
        <v>1</v>
      </c>
      <c r="L42" s="150">
        <v>1</v>
      </c>
      <c r="M42" s="150">
        <v>1</v>
      </c>
      <c r="N42" s="150">
        <v>1</v>
      </c>
      <c r="O42" s="150"/>
      <c r="P42" s="150">
        <v>1</v>
      </c>
      <c r="Q42" s="150">
        <v>1</v>
      </c>
      <c r="R42" s="150">
        <v>1</v>
      </c>
      <c r="S42" s="150"/>
      <c r="T42" s="150"/>
      <c r="U42" s="150"/>
      <c r="V42" s="150"/>
      <c r="W42" s="150">
        <v>1</v>
      </c>
      <c r="X42" s="150">
        <v>1</v>
      </c>
      <c r="Y42" s="150">
        <v>1</v>
      </c>
      <c r="Z42" s="150">
        <v>1</v>
      </c>
      <c r="AA42" s="150">
        <v>1</v>
      </c>
      <c r="AB42" s="150">
        <v>1</v>
      </c>
      <c r="AC42" s="150">
        <v>1</v>
      </c>
      <c r="AD42" s="150">
        <v>1</v>
      </c>
      <c r="AE42" s="150">
        <v>1</v>
      </c>
      <c r="AF42" s="150">
        <v>1</v>
      </c>
      <c r="AG42" s="150">
        <v>1</v>
      </c>
      <c r="AH42" s="150">
        <v>1</v>
      </c>
      <c r="AI42" s="150">
        <v>1</v>
      </c>
      <c r="AJ42" s="150">
        <v>1</v>
      </c>
      <c r="AK42" s="150">
        <v>1</v>
      </c>
      <c r="AL42" s="150"/>
      <c r="AM42" s="150">
        <v>1</v>
      </c>
      <c r="AN42" s="150"/>
      <c r="AO42" s="150">
        <v>1</v>
      </c>
      <c r="AP42" s="150"/>
      <c r="AQ42" s="150"/>
      <c r="AR42" s="150"/>
      <c r="AS42" s="150"/>
      <c r="AT42" s="150"/>
      <c r="AU42" s="150"/>
      <c r="AV42" s="150">
        <v>1</v>
      </c>
      <c r="AW42" s="150">
        <v>1</v>
      </c>
      <c r="AX42" s="150">
        <v>1</v>
      </c>
      <c r="AY42" s="150"/>
      <c r="AZ42" s="150"/>
      <c r="BA42" s="150"/>
      <c r="BB42" s="150"/>
      <c r="BC42" s="150"/>
      <c r="BD42" s="150">
        <v>1</v>
      </c>
      <c r="BE42" s="150">
        <v>1</v>
      </c>
      <c r="BF42" s="150">
        <v>1</v>
      </c>
      <c r="BG42" s="150">
        <v>1</v>
      </c>
      <c r="BH42" s="150">
        <v>1</v>
      </c>
      <c r="BI42" s="150">
        <v>1</v>
      </c>
      <c r="BJ42" s="150">
        <v>1</v>
      </c>
      <c r="BK42" s="150">
        <v>1</v>
      </c>
      <c r="BL42" s="150">
        <v>1</v>
      </c>
      <c r="BM42" s="150">
        <v>1</v>
      </c>
      <c r="BN42" s="150">
        <v>1</v>
      </c>
      <c r="BO42" s="150">
        <v>1</v>
      </c>
      <c r="BP42" s="150">
        <v>1</v>
      </c>
      <c r="BQ42" s="150">
        <v>1</v>
      </c>
      <c r="BR42" s="150">
        <v>1</v>
      </c>
      <c r="BS42" s="150">
        <v>1</v>
      </c>
      <c r="BT42" s="150">
        <v>1</v>
      </c>
      <c r="BU42" s="150">
        <v>1</v>
      </c>
      <c r="BV42" s="150">
        <v>1</v>
      </c>
      <c r="BW42" s="150">
        <v>1</v>
      </c>
      <c r="BX42" s="150"/>
      <c r="BY42" s="150">
        <v>1</v>
      </c>
      <c r="BZ42" s="150"/>
      <c r="CA42" s="150">
        <v>1</v>
      </c>
      <c r="CB42" s="150">
        <v>1</v>
      </c>
      <c r="CC42" s="150">
        <v>1</v>
      </c>
      <c r="CD42" s="150">
        <v>1</v>
      </c>
      <c r="CE42" s="150">
        <v>1</v>
      </c>
      <c r="CF42" s="150">
        <v>1</v>
      </c>
      <c r="CG42" s="150">
        <v>1</v>
      </c>
      <c r="CH42" s="150">
        <v>1</v>
      </c>
      <c r="CI42" s="150"/>
      <c r="CJ42" s="150">
        <v>1</v>
      </c>
      <c r="CK42" s="150">
        <v>1</v>
      </c>
      <c r="CL42" s="150">
        <v>1</v>
      </c>
      <c r="CM42" s="150">
        <v>1</v>
      </c>
      <c r="CN42" s="150">
        <v>1</v>
      </c>
      <c r="CO42" s="150">
        <v>1</v>
      </c>
      <c r="CP42" s="150">
        <v>1</v>
      </c>
      <c r="CQ42" s="150">
        <v>1</v>
      </c>
      <c r="CR42" s="150">
        <v>1</v>
      </c>
      <c r="CS42" s="150">
        <v>1</v>
      </c>
      <c r="CT42" s="150">
        <v>1</v>
      </c>
      <c r="CU42" s="150">
        <v>1</v>
      </c>
      <c r="CV42" s="150">
        <v>1</v>
      </c>
      <c r="CW42" s="150">
        <v>1</v>
      </c>
      <c r="CX42" s="150">
        <v>0</v>
      </c>
      <c r="CY42" s="150">
        <v>1</v>
      </c>
      <c r="CZ42" s="150">
        <v>1</v>
      </c>
      <c r="DA42" s="150">
        <v>1</v>
      </c>
      <c r="DB42" s="150">
        <v>0</v>
      </c>
      <c r="DC42" s="150">
        <v>1</v>
      </c>
      <c r="DD42" s="150">
        <v>1</v>
      </c>
      <c r="DE42" s="150">
        <v>1</v>
      </c>
      <c r="DF42" s="151"/>
      <c r="DH42" s="151"/>
      <c r="DI42" s="151"/>
      <c r="DJ42" s="151"/>
      <c r="DK42" s="151"/>
    </row>
    <row r="43" spans="1:115" s="152" customFormat="1" x14ac:dyDescent="0.25">
      <c r="A43" s="149" t="s">
        <v>411</v>
      </c>
      <c r="B43" s="149" t="s">
        <v>413</v>
      </c>
      <c r="C43" s="150" t="s">
        <v>454</v>
      </c>
      <c r="D43" s="150">
        <v>38</v>
      </c>
      <c r="E43" s="150">
        <v>220</v>
      </c>
      <c r="F43" s="150"/>
      <c r="G43" s="150">
        <v>10</v>
      </c>
      <c r="H43" s="150">
        <v>1</v>
      </c>
      <c r="I43" s="150">
        <v>0</v>
      </c>
      <c r="J43" s="150" t="s">
        <v>406</v>
      </c>
      <c r="K43" s="150">
        <v>1</v>
      </c>
      <c r="L43" s="150">
        <v>1</v>
      </c>
      <c r="M43" s="150">
        <v>1</v>
      </c>
      <c r="N43" s="150">
        <v>1</v>
      </c>
      <c r="O43" s="150"/>
      <c r="P43" s="150">
        <v>1</v>
      </c>
      <c r="Q43" s="150">
        <v>1</v>
      </c>
      <c r="R43" s="150">
        <v>1</v>
      </c>
      <c r="S43" s="150"/>
      <c r="T43" s="150"/>
      <c r="U43" s="150"/>
      <c r="V43" s="150"/>
      <c r="W43" s="150">
        <v>1</v>
      </c>
      <c r="X43" s="150">
        <v>1</v>
      </c>
      <c r="Y43" s="150">
        <v>1</v>
      </c>
      <c r="Z43" s="150">
        <v>1</v>
      </c>
      <c r="AA43" s="150">
        <v>1</v>
      </c>
      <c r="AB43" s="150">
        <v>1</v>
      </c>
      <c r="AC43" s="150">
        <v>1</v>
      </c>
      <c r="AD43" s="150">
        <v>1</v>
      </c>
      <c r="AE43" s="150">
        <v>1</v>
      </c>
      <c r="AF43" s="150">
        <v>1</v>
      </c>
      <c r="AG43" s="150">
        <v>1</v>
      </c>
      <c r="AH43" s="150">
        <v>1</v>
      </c>
      <c r="AI43" s="150">
        <v>1</v>
      </c>
      <c r="AJ43" s="150">
        <v>1</v>
      </c>
      <c r="AK43" s="150">
        <v>1</v>
      </c>
      <c r="AL43" s="150"/>
      <c r="AM43" s="150">
        <v>1</v>
      </c>
      <c r="AN43" s="150"/>
      <c r="AO43" s="150">
        <v>1</v>
      </c>
      <c r="AP43" s="150"/>
      <c r="AQ43" s="150"/>
      <c r="AR43" s="150"/>
      <c r="AS43" s="150"/>
      <c r="AT43" s="150"/>
      <c r="AU43" s="150"/>
      <c r="AV43" s="150">
        <v>1</v>
      </c>
      <c r="AW43" s="150">
        <v>1</v>
      </c>
      <c r="AX43" s="150">
        <v>1</v>
      </c>
      <c r="AY43" s="150"/>
      <c r="AZ43" s="150"/>
      <c r="BA43" s="150"/>
      <c r="BB43" s="150"/>
      <c r="BC43" s="150"/>
      <c r="BD43" s="150">
        <v>1</v>
      </c>
      <c r="BE43" s="150">
        <v>1</v>
      </c>
      <c r="BF43" s="150">
        <v>1</v>
      </c>
      <c r="BG43" s="150">
        <v>1</v>
      </c>
      <c r="BH43" s="150">
        <v>1</v>
      </c>
      <c r="BI43" s="150">
        <v>1</v>
      </c>
      <c r="BJ43" s="150">
        <v>1</v>
      </c>
      <c r="BK43" s="150">
        <v>1</v>
      </c>
      <c r="BL43" s="150">
        <v>1</v>
      </c>
      <c r="BM43" s="150">
        <v>1</v>
      </c>
      <c r="BN43" s="150">
        <v>1</v>
      </c>
      <c r="BO43" s="150">
        <v>1</v>
      </c>
      <c r="BP43" s="150">
        <v>1</v>
      </c>
      <c r="BQ43" s="150">
        <v>1</v>
      </c>
      <c r="BR43" s="150">
        <v>1</v>
      </c>
      <c r="BS43" s="150">
        <v>1</v>
      </c>
      <c r="BT43" s="150">
        <v>1</v>
      </c>
      <c r="BU43" s="150">
        <v>1</v>
      </c>
      <c r="BV43" s="150">
        <v>1</v>
      </c>
      <c r="BW43" s="150">
        <v>1</v>
      </c>
      <c r="BX43" s="150"/>
      <c r="BY43" s="150">
        <v>1</v>
      </c>
      <c r="BZ43" s="150"/>
      <c r="CA43" s="150">
        <v>1</v>
      </c>
      <c r="CB43" s="150">
        <v>1</v>
      </c>
      <c r="CC43" s="150">
        <v>1</v>
      </c>
      <c r="CD43" s="150">
        <v>1</v>
      </c>
      <c r="CE43" s="150">
        <v>1</v>
      </c>
      <c r="CF43" s="150">
        <v>1</v>
      </c>
      <c r="CG43" s="150">
        <v>1</v>
      </c>
      <c r="CH43" s="150">
        <v>1</v>
      </c>
      <c r="CI43" s="150"/>
      <c r="CJ43" s="150">
        <v>1</v>
      </c>
      <c r="CK43" s="150">
        <v>1</v>
      </c>
      <c r="CL43" s="150">
        <v>1</v>
      </c>
      <c r="CM43" s="150">
        <v>1</v>
      </c>
      <c r="CN43" s="150">
        <v>1</v>
      </c>
      <c r="CO43" s="150">
        <v>1</v>
      </c>
      <c r="CP43" s="150">
        <v>1</v>
      </c>
      <c r="CQ43" s="150">
        <v>1</v>
      </c>
      <c r="CR43" s="150">
        <v>1</v>
      </c>
      <c r="CS43" s="150">
        <v>1</v>
      </c>
      <c r="CT43" s="150">
        <v>1</v>
      </c>
      <c r="CU43" s="150">
        <v>1</v>
      </c>
      <c r="CV43" s="150">
        <v>1</v>
      </c>
      <c r="CW43" s="150">
        <v>1</v>
      </c>
      <c r="CX43" s="150">
        <v>1</v>
      </c>
      <c r="CY43" s="150">
        <v>1</v>
      </c>
      <c r="CZ43" s="150">
        <v>0</v>
      </c>
      <c r="DA43" s="150">
        <v>1</v>
      </c>
      <c r="DB43" s="150">
        <v>0</v>
      </c>
      <c r="DC43" s="150">
        <v>1</v>
      </c>
      <c r="DD43" s="150">
        <v>1</v>
      </c>
      <c r="DE43" s="150">
        <v>1</v>
      </c>
      <c r="DF43" s="151"/>
      <c r="DH43" s="151"/>
      <c r="DI43" s="151"/>
      <c r="DJ43" s="151"/>
      <c r="DK43" s="151"/>
    </row>
    <row r="44" spans="1:115" s="152" customFormat="1" x14ac:dyDescent="0.25">
      <c r="A44" s="149" t="s">
        <v>408</v>
      </c>
      <c r="B44" s="149" t="s">
        <v>405</v>
      </c>
      <c r="C44" s="150" t="s">
        <v>455</v>
      </c>
      <c r="D44" s="150">
        <v>39</v>
      </c>
      <c r="E44" s="150">
        <v>625</v>
      </c>
      <c r="F44" s="150">
        <v>125</v>
      </c>
      <c r="G44" s="150">
        <v>4</v>
      </c>
      <c r="H44" s="150">
        <v>1</v>
      </c>
      <c r="I44" s="150">
        <v>0</v>
      </c>
      <c r="J44" s="150" t="s">
        <v>406</v>
      </c>
      <c r="K44" s="150">
        <v>1</v>
      </c>
      <c r="L44" s="150">
        <v>1</v>
      </c>
      <c r="M44" s="150">
        <v>1</v>
      </c>
      <c r="N44" s="150">
        <v>1</v>
      </c>
      <c r="O44" s="150">
        <v>1</v>
      </c>
      <c r="P44" s="150">
        <v>1</v>
      </c>
      <c r="Q44" s="150">
        <v>1</v>
      </c>
      <c r="R44" s="150">
        <v>1</v>
      </c>
      <c r="S44" s="150">
        <v>1</v>
      </c>
      <c r="T44" s="150">
        <v>1</v>
      </c>
      <c r="U44" s="150">
        <v>1</v>
      </c>
      <c r="V44" s="150"/>
      <c r="W44" s="150">
        <v>1</v>
      </c>
      <c r="X44" s="150">
        <v>1</v>
      </c>
      <c r="Y44" s="150">
        <v>1</v>
      </c>
      <c r="Z44" s="150">
        <v>1</v>
      </c>
      <c r="AA44" s="150">
        <v>1</v>
      </c>
      <c r="AB44" s="150">
        <v>1</v>
      </c>
      <c r="AC44" s="150">
        <v>1</v>
      </c>
      <c r="AD44" s="150">
        <v>1</v>
      </c>
      <c r="AE44" s="150">
        <v>1</v>
      </c>
      <c r="AF44" s="150">
        <v>1</v>
      </c>
      <c r="AG44" s="150">
        <v>1</v>
      </c>
      <c r="AH44" s="150">
        <v>1</v>
      </c>
      <c r="AI44" s="150">
        <v>1</v>
      </c>
      <c r="AJ44" s="150">
        <v>1</v>
      </c>
      <c r="AK44" s="150">
        <v>1</v>
      </c>
      <c r="AL44" s="150">
        <v>1</v>
      </c>
      <c r="AM44" s="150">
        <v>1</v>
      </c>
      <c r="AN44" s="150">
        <v>1</v>
      </c>
      <c r="AO44" s="150">
        <v>1</v>
      </c>
      <c r="AP44" s="150">
        <v>1</v>
      </c>
      <c r="AQ44" s="150">
        <v>1</v>
      </c>
      <c r="AR44" s="150">
        <v>1</v>
      </c>
      <c r="AS44" s="150">
        <v>1</v>
      </c>
      <c r="AT44" s="150">
        <v>1</v>
      </c>
      <c r="AU44" s="150">
        <v>1</v>
      </c>
      <c r="AV44" s="150">
        <v>1</v>
      </c>
      <c r="AW44" s="150">
        <v>1</v>
      </c>
      <c r="AX44" s="150">
        <v>1</v>
      </c>
      <c r="AY44" s="150">
        <v>1</v>
      </c>
      <c r="AZ44" s="150"/>
      <c r="BA44" s="150"/>
      <c r="BB44" s="150"/>
      <c r="BC44" s="150"/>
      <c r="BD44" s="150">
        <v>1</v>
      </c>
      <c r="BE44" s="150">
        <v>1</v>
      </c>
      <c r="BF44" s="150">
        <v>1</v>
      </c>
      <c r="BG44" s="150">
        <v>1</v>
      </c>
      <c r="BH44" s="150">
        <v>1</v>
      </c>
      <c r="BI44" s="150">
        <v>1</v>
      </c>
      <c r="BJ44" s="150">
        <v>1</v>
      </c>
      <c r="BK44" s="150">
        <v>1</v>
      </c>
      <c r="BL44" s="150">
        <v>1</v>
      </c>
      <c r="BM44" s="150">
        <v>1</v>
      </c>
      <c r="BN44" s="150">
        <v>1</v>
      </c>
      <c r="BO44" s="150">
        <v>1</v>
      </c>
      <c r="BP44" s="150">
        <v>1</v>
      </c>
      <c r="BQ44" s="150">
        <v>1</v>
      </c>
      <c r="BR44" s="150">
        <v>1</v>
      </c>
      <c r="BS44" s="150">
        <v>1</v>
      </c>
      <c r="BT44" s="150">
        <v>1</v>
      </c>
      <c r="BU44" s="150">
        <v>1</v>
      </c>
      <c r="BV44" s="150">
        <v>1</v>
      </c>
      <c r="BW44" s="150">
        <v>1</v>
      </c>
      <c r="BX44" s="150">
        <v>1</v>
      </c>
      <c r="BY44" s="150">
        <v>1</v>
      </c>
      <c r="BZ44" s="150"/>
      <c r="CA44" s="150">
        <v>1</v>
      </c>
      <c r="CB44" s="150">
        <v>1</v>
      </c>
      <c r="CC44" s="150">
        <v>1</v>
      </c>
      <c r="CD44" s="150">
        <v>1</v>
      </c>
      <c r="CE44" s="150">
        <v>1</v>
      </c>
      <c r="CF44" s="150">
        <v>1</v>
      </c>
      <c r="CG44" s="150">
        <v>1</v>
      </c>
      <c r="CH44" s="150">
        <v>1</v>
      </c>
      <c r="CI44" s="150">
        <v>1</v>
      </c>
      <c r="CJ44" s="150">
        <v>1</v>
      </c>
      <c r="CK44" s="150">
        <v>1</v>
      </c>
      <c r="CL44" s="150">
        <v>1</v>
      </c>
      <c r="CM44" s="150">
        <v>1</v>
      </c>
      <c r="CN44" s="150">
        <v>1</v>
      </c>
      <c r="CO44" s="150">
        <v>1</v>
      </c>
      <c r="CP44" s="150">
        <v>1</v>
      </c>
      <c r="CQ44" s="150">
        <v>1</v>
      </c>
      <c r="CR44" s="150">
        <v>1</v>
      </c>
      <c r="CS44" s="150">
        <v>1</v>
      </c>
      <c r="CT44" s="150">
        <v>1</v>
      </c>
      <c r="CU44" s="150">
        <v>1</v>
      </c>
      <c r="CV44" s="150">
        <v>1</v>
      </c>
      <c r="CW44" s="150">
        <v>0</v>
      </c>
      <c r="CX44" s="150">
        <v>0</v>
      </c>
      <c r="CY44" s="150">
        <v>1</v>
      </c>
      <c r="CZ44" s="150">
        <v>0</v>
      </c>
      <c r="DA44" s="150">
        <v>1</v>
      </c>
      <c r="DB44" s="150">
        <v>0</v>
      </c>
      <c r="DC44" s="150">
        <v>1</v>
      </c>
      <c r="DD44" s="150">
        <v>1</v>
      </c>
      <c r="DE44" s="150">
        <v>1</v>
      </c>
      <c r="DF44" s="151"/>
      <c r="DH44" s="151"/>
      <c r="DI44" s="151"/>
      <c r="DJ44" s="151"/>
      <c r="DK44" s="151"/>
    </row>
    <row r="45" spans="1:115" s="152" customFormat="1" x14ac:dyDescent="0.25">
      <c r="A45" s="149" t="s">
        <v>408</v>
      </c>
      <c r="B45" s="149" t="s">
        <v>405</v>
      </c>
      <c r="C45" s="150" t="s">
        <v>456</v>
      </c>
      <c r="D45" s="150">
        <v>40</v>
      </c>
      <c r="E45" s="150">
        <v>238</v>
      </c>
      <c r="F45" s="150">
        <v>50</v>
      </c>
      <c r="G45" s="150">
        <v>1</v>
      </c>
      <c r="H45" s="150">
        <v>1</v>
      </c>
      <c r="I45" s="150">
        <v>0</v>
      </c>
      <c r="J45" s="150" t="s">
        <v>406</v>
      </c>
      <c r="K45" s="150">
        <v>1</v>
      </c>
      <c r="L45" s="150">
        <v>1</v>
      </c>
      <c r="M45" s="150">
        <v>1</v>
      </c>
      <c r="N45" s="150">
        <v>1</v>
      </c>
      <c r="O45" s="150">
        <v>1</v>
      </c>
      <c r="P45" s="150">
        <v>1</v>
      </c>
      <c r="Q45" s="150">
        <v>1</v>
      </c>
      <c r="R45" s="150">
        <v>1</v>
      </c>
      <c r="S45" s="150">
        <v>1</v>
      </c>
      <c r="T45" s="150">
        <v>1</v>
      </c>
      <c r="U45" s="150">
        <v>1</v>
      </c>
      <c r="V45" s="150"/>
      <c r="W45" s="150">
        <v>1</v>
      </c>
      <c r="X45" s="150">
        <v>1</v>
      </c>
      <c r="Y45" s="150">
        <v>1</v>
      </c>
      <c r="Z45" s="150">
        <v>1</v>
      </c>
      <c r="AA45" s="150">
        <v>1</v>
      </c>
      <c r="AB45" s="150">
        <v>1</v>
      </c>
      <c r="AC45" s="150">
        <v>1</v>
      </c>
      <c r="AD45" s="150">
        <v>1</v>
      </c>
      <c r="AE45" s="150">
        <v>1</v>
      </c>
      <c r="AF45" s="150">
        <v>1</v>
      </c>
      <c r="AG45" s="150">
        <v>1</v>
      </c>
      <c r="AH45" s="150">
        <v>1</v>
      </c>
      <c r="AI45" s="150">
        <v>1</v>
      </c>
      <c r="AJ45" s="150">
        <v>1</v>
      </c>
      <c r="AK45" s="150">
        <v>1</v>
      </c>
      <c r="AL45" s="150">
        <v>1</v>
      </c>
      <c r="AM45" s="150">
        <v>1</v>
      </c>
      <c r="AN45" s="150">
        <v>1</v>
      </c>
      <c r="AO45" s="150">
        <v>1</v>
      </c>
      <c r="AP45" s="150">
        <v>1</v>
      </c>
      <c r="AQ45" s="150">
        <v>1</v>
      </c>
      <c r="AR45" s="150">
        <v>1</v>
      </c>
      <c r="AS45" s="150">
        <v>1</v>
      </c>
      <c r="AT45" s="150">
        <v>1</v>
      </c>
      <c r="AU45" s="150">
        <v>1</v>
      </c>
      <c r="AV45" s="150">
        <v>1</v>
      </c>
      <c r="AW45" s="150">
        <v>1</v>
      </c>
      <c r="AX45" s="150">
        <v>1</v>
      </c>
      <c r="AY45" s="150">
        <v>1</v>
      </c>
      <c r="AZ45" s="150"/>
      <c r="BA45" s="150"/>
      <c r="BB45" s="150"/>
      <c r="BC45" s="150"/>
      <c r="BD45" s="150">
        <v>1</v>
      </c>
      <c r="BE45" s="150">
        <v>1</v>
      </c>
      <c r="BF45" s="150">
        <v>1</v>
      </c>
      <c r="BG45" s="150">
        <v>1</v>
      </c>
      <c r="BH45" s="150">
        <v>1</v>
      </c>
      <c r="BI45" s="150">
        <v>1</v>
      </c>
      <c r="BJ45" s="150">
        <v>1</v>
      </c>
      <c r="BK45" s="150">
        <v>1</v>
      </c>
      <c r="BL45" s="150">
        <v>1</v>
      </c>
      <c r="BM45" s="150">
        <v>1</v>
      </c>
      <c r="BN45" s="150">
        <v>1</v>
      </c>
      <c r="BO45" s="150">
        <v>1</v>
      </c>
      <c r="BP45" s="150">
        <v>1</v>
      </c>
      <c r="BQ45" s="150">
        <v>1</v>
      </c>
      <c r="BR45" s="150">
        <v>1</v>
      </c>
      <c r="BS45" s="150">
        <v>1</v>
      </c>
      <c r="BT45" s="150">
        <v>1</v>
      </c>
      <c r="BU45" s="150">
        <v>1</v>
      </c>
      <c r="BV45" s="150">
        <v>1</v>
      </c>
      <c r="BW45" s="150">
        <v>1</v>
      </c>
      <c r="BX45" s="150">
        <v>1</v>
      </c>
      <c r="BY45" s="150">
        <v>1</v>
      </c>
      <c r="BZ45" s="150"/>
      <c r="CA45" s="150">
        <v>1</v>
      </c>
      <c r="CB45" s="150">
        <v>1</v>
      </c>
      <c r="CC45" s="150">
        <v>1</v>
      </c>
      <c r="CD45" s="150">
        <v>1</v>
      </c>
      <c r="CE45" s="150">
        <v>1</v>
      </c>
      <c r="CF45" s="150">
        <v>1</v>
      </c>
      <c r="CG45" s="150">
        <v>1</v>
      </c>
      <c r="CH45" s="150">
        <v>1</v>
      </c>
      <c r="CI45" s="150">
        <v>1</v>
      </c>
      <c r="CJ45" s="150">
        <v>1</v>
      </c>
      <c r="CK45" s="150">
        <v>1</v>
      </c>
      <c r="CL45" s="150">
        <v>1</v>
      </c>
      <c r="CM45" s="150">
        <v>1</v>
      </c>
      <c r="CN45" s="150">
        <v>1</v>
      </c>
      <c r="CO45" s="150">
        <v>1</v>
      </c>
      <c r="CP45" s="150">
        <v>1</v>
      </c>
      <c r="CQ45" s="150">
        <v>1</v>
      </c>
      <c r="CR45" s="150">
        <v>1</v>
      </c>
      <c r="CS45" s="150">
        <v>1</v>
      </c>
      <c r="CT45" s="150">
        <v>1</v>
      </c>
      <c r="CU45" s="150">
        <v>1</v>
      </c>
      <c r="CV45" s="150">
        <v>1</v>
      </c>
      <c r="CW45" s="150">
        <v>1</v>
      </c>
      <c r="CX45" s="150">
        <v>0</v>
      </c>
      <c r="CY45" s="150">
        <v>0</v>
      </c>
      <c r="CZ45" s="150">
        <v>0</v>
      </c>
      <c r="DA45" s="150">
        <v>0</v>
      </c>
      <c r="DB45" s="150">
        <v>0</v>
      </c>
      <c r="DC45" s="150">
        <v>1</v>
      </c>
      <c r="DD45" s="150">
        <v>1</v>
      </c>
      <c r="DE45" s="150">
        <v>1</v>
      </c>
      <c r="DF45" s="151"/>
      <c r="DH45" s="151"/>
      <c r="DI45" s="151"/>
      <c r="DJ45" s="151"/>
      <c r="DK45" s="151"/>
    </row>
    <row r="46" spans="1:115" s="152" customFormat="1" x14ac:dyDescent="0.25">
      <c r="A46" s="149" t="s">
        <v>408</v>
      </c>
      <c r="B46" s="149" t="s">
        <v>405</v>
      </c>
      <c r="C46" s="150" t="s">
        <v>457</v>
      </c>
      <c r="D46" s="150">
        <v>41</v>
      </c>
      <c r="E46" s="150">
        <v>100</v>
      </c>
      <c r="F46" s="150">
        <v>25</v>
      </c>
      <c r="G46" s="150">
        <v>1</v>
      </c>
      <c r="H46" s="150">
        <v>1</v>
      </c>
      <c r="I46" s="150">
        <v>0</v>
      </c>
      <c r="J46" s="150" t="s">
        <v>406</v>
      </c>
      <c r="K46" s="150">
        <v>1</v>
      </c>
      <c r="L46" s="150">
        <v>1</v>
      </c>
      <c r="M46" s="150">
        <v>1</v>
      </c>
      <c r="N46" s="150">
        <v>1</v>
      </c>
      <c r="O46" s="150">
        <v>1</v>
      </c>
      <c r="P46" s="150">
        <v>1</v>
      </c>
      <c r="Q46" s="150">
        <v>1</v>
      </c>
      <c r="R46" s="150">
        <v>1</v>
      </c>
      <c r="S46" s="150">
        <v>1</v>
      </c>
      <c r="T46" s="150">
        <v>1</v>
      </c>
      <c r="U46" s="150">
        <v>1</v>
      </c>
      <c r="V46" s="150"/>
      <c r="W46" s="150">
        <v>1</v>
      </c>
      <c r="X46" s="150">
        <v>1</v>
      </c>
      <c r="Y46" s="150">
        <v>1</v>
      </c>
      <c r="Z46" s="150">
        <v>1</v>
      </c>
      <c r="AA46" s="150">
        <v>1</v>
      </c>
      <c r="AB46" s="150">
        <v>1</v>
      </c>
      <c r="AC46" s="150">
        <v>1</v>
      </c>
      <c r="AD46" s="150">
        <v>1</v>
      </c>
      <c r="AE46" s="150">
        <v>1</v>
      </c>
      <c r="AF46" s="150">
        <v>1</v>
      </c>
      <c r="AG46" s="150">
        <v>1</v>
      </c>
      <c r="AH46" s="150">
        <v>1</v>
      </c>
      <c r="AI46" s="150">
        <v>1</v>
      </c>
      <c r="AJ46" s="150">
        <v>1</v>
      </c>
      <c r="AK46" s="150">
        <v>1</v>
      </c>
      <c r="AL46" s="150">
        <v>1</v>
      </c>
      <c r="AM46" s="150">
        <v>1</v>
      </c>
      <c r="AN46" s="150">
        <v>1</v>
      </c>
      <c r="AO46" s="150">
        <v>1</v>
      </c>
      <c r="AP46" s="150">
        <v>1</v>
      </c>
      <c r="AQ46" s="150">
        <v>1</v>
      </c>
      <c r="AR46" s="150">
        <v>1</v>
      </c>
      <c r="AS46" s="150">
        <v>1</v>
      </c>
      <c r="AT46" s="150">
        <v>1</v>
      </c>
      <c r="AU46" s="150">
        <v>1</v>
      </c>
      <c r="AV46" s="150">
        <v>1</v>
      </c>
      <c r="AW46" s="150">
        <v>1</v>
      </c>
      <c r="AX46" s="150">
        <v>1</v>
      </c>
      <c r="AY46" s="150">
        <v>1</v>
      </c>
      <c r="AZ46" s="150"/>
      <c r="BA46" s="150"/>
      <c r="BB46" s="150"/>
      <c r="BC46" s="150"/>
      <c r="BD46" s="150">
        <v>1</v>
      </c>
      <c r="BE46" s="150">
        <v>1</v>
      </c>
      <c r="BF46" s="150">
        <v>1</v>
      </c>
      <c r="BG46" s="150">
        <v>1</v>
      </c>
      <c r="BH46" s="150">
        <v>1</v>
      </c>
      <c r="BI46" s="150">
        <v>1</v>
      </c>
      <c r="BJ46" s="150">
        <v>1</v>
      </c>
      <c r="BK46" s="150">
        <v>1</v>
      </c>
      <c r="BL46" s="150">
        <v>1</v>
      </c>
      <c r="BM46" s="150">
        <v>1</v>
      </c>
      <c r="BN46" s="150">
        <v>1</v>
      </c>
      <c r="BO46" s="150">
        <v>1</v>
      </c>
      <c r="BP46" s="150">
        <v>1</v>
      </c>
      <c r="BQ46" s="150">
        <v>1</v>
      </c>
      <c r="BR46" s="150">
        <v>1</v>
      </c>
      <c r="BS46" s="150">
        <v>1</v>
      </c>
      <c r="BT46" s="150">
        <v>1</v>
      </c>
      <c r="BU46" s="150">
        <v>1</v>
      </c>
      <c r="BV46" s="150">
        <v>1</v>
      </c>
      <c r="BW46" s="150">
        <v>1</v>
      </c>
      <c r="BX46" s="150">
        <v>1</v>
      </c>
      <c r="BY46" s="150">
        <v>1</v>
      </c>
      <c r="BZ46" s="150"/>
      <c r="CA46" s="150">
        <v>1</v>
      </c>
      <c r="CB46" s="150">
        <v>1</v>
      </c>
      <c r="CC46" s="150">
        <v>1</v>
      </c>
      <c r="CD46" s="150">
        <v>1</v>
      </c>
      <c r="CE46" s="150">
        <v>1</v>
      </c>
      <c r="CF46" s="150">
        <v>1</v>
      </c>
      <c r="CG46" s="150">
        <v>1</v>
      </c>
      <c r="CH46" s="150">
        <v>1</v>
      </c>
      <c r="CI46" s="150">
        <v>1</v>
      </c>
      <c r="CJ46" s="150">
        <v>1</v>
      </c>
      <c r="CK46" s="150">
        <v>1</v>
      </c>
      <c r="CL46" s="150">
        <v>1</v>
      </c>
      <c r="CM46" s="150">
        <v>1</v>
      </c>
      <c r="CN46" s="150">
        <v>1</v>
      </c>
      <c r="CO46" s="150">
        <v>1</v>
      </c>
      <c r="CP46" s="150">
        <v>1</v>
      </c>
      <c r="CQ46" s="150">
        <v>1</v>
      </c>
      <c r="CR46" s="150">
        <v>1</v>
      </c>
      <c r="CS46" s="150">
        <v>1</v>
      </c>
      <c r="CT46" s="150">
        <v>1</v>
      </c>
      <c r="CU46" s="150">
        <v>1</v>
      </c>
      <c r="CV46" s="150">
        <v>1</v>
      </c>
      <c r="CW46" s="150">
        <v>0</v>
      </c>
      <c r="CX46" s="150">
        <v>0</v>
      </c>
      <c r="CY46" s="150">
        <v>1</v>
      </c>
      <c r="CZ46" s="150">
        <v>0</v>
      </c>
      <c r="DA46" s="150">
        <v>1</v>
      </c>
      <c r="DB46" s="150">
        <v>0</v>
      </c>
      <c r="DC46" s="150">
        <v>1</v>
      </c>
      <c r="DD46" s="150">
        <v>1</v>
      </c>
      <c r="DE46" s="150">
        <v>1</v>
      </c>
      <c r="DF46" s="151"/>
      <c r="DH46" s="151"/>
      <c r="DI46" s="151"/>
      <c r="DJ46" s="151"/>
      <c r="DK46" s="151"/>
    </row>
    <row r="47" spans="1:115" s="152" customFormat="1" x14ac:dyDescent="0.25">
      <c r="A47" s="149" t="s">
        <v>408</v>
      </c>
      <c r="B47" s="149" t="s">
        <v>405</v>
      </c>
      <c r="C47" s="150" t="s">
        <v>458</v>
      </c>
      <c r="D47" s="150">
        <v>42</v>
      </c>
      <c r="E47" s="150">
        <v>28</v>
      </c>
      <c r="F47" s="150">
        <v>8</v>
      </c>
      <c r="G47" s="150">
        <v>0</v>
      </c>
      <c r="H47" s="150">
        <v>0</v>
      </c>
      <c r="I47" s="150">
        <v>1</v>
      </c>
      <c r="J47" s="150" t="s">
        <v>407</v>
      </c>
      <c r="K47" s="150">
        <v>1</v>
      </c>
      <c r="L47" s="150">
        <v>1</v>
      </c>
      <c r="M47" s="150">
        <v>1</v>
      </c>
      <c r="N47" s="150">
        <v>1</v>
      </c>
      <c r="O47" s="150">
        <v>1</v>
      </c>
      <c r="P47" s="150">
        <v>1</v>
      </c>
      <c r="Q47" s="150">
        <v>1</v>
      </c>
      <c r="R47" s="150">
        <v>1</v>
      </c>
      <c r="S47" s="150">
        <v>1</v>
      </c>
      <c r="T47" s="150">
        <v>1</v>
      </c>
      <c r="U47" s="150">
        <v>1</v>
      </c>
      <c r="V47" s="150"/>
      <c r="W47" s="150">
        <v>1</v>
      </c>
      <c r="X47" s="150">
        <v>1</v>
      </c>
      <c r="Y47" s="150">
        <v>1</v>
      </c>
      <c r="Z47" s="150">
        <v>1</v>
      </c>
      <c r="AA47" s="150">
        <v>1</v>
      </c>
      <c r="AB47" s="150">
        <v>1</v>
      </c>
      <c r="AC47" s="150">
        <v>1</v>
      </c>
      <c r="AD47" s="150">
        <v>1</v>
      </c>
      <c r="AE47" s="150">
        <v>1</v>
      </c>
      <c r="AF47" s="150">
        <v>1</v>
      </c>
      <c r="AG47" s="150">
        <v>1</v>
      </c>
      <c r="AH47" s="150">
        <v>1</v>
      </c>
      <c r="AI47" s="150">
        <v>1</v>
      </c>
      <c r="AJ47" s="150">
        <v>1</v>
      </c>
      <c r="AK47" s="150">
        <v>1</v>
      </c>
      <c r="AL47" s="150">
        <v>1</v>
      </c>
      <c r="AM47" s="150">
        <v>1</v>
      </c>
      <c r="AN47" s="150">
        <v>1</v>
      </c>
      <c r="AO47" s="150">
        <v>1</v>
      </c>
      <c r="AP47" s="150">
        <v>1</v>
      </c>
      <c r="AQ47" s="150">
        <v>1</v>
      </c>
      <c r="AR47" s="150">
        <v>1</v>
      </c>
      <c r="AS47" s="150">
        <v>1</v>
      </c>
      <c r="AT47" s="150">
        <v>1</v>
      </c>
      <c r="AU47" s="150">
        <v>1</v>
      </c>
      <c r="AV47" s="150">
        <v>1</v>
      </c>
      <c r="AW47" s="150">
        <v>1</v>
      </c>
      <c r="AX47" s="150">
        <v>1</v>
      </c>
      <c r="AY47" s="150">
        <v>1</v>
      </c>
      <c r="AZ47" s="150"/>
      <c r="BA47" s="150"/>
      <c r="BB47" s="150"/>
      <c r="BC47" s="150"/>
      <c r="BD47" s="150">
        <v>1</v>
      </c>
      <c r="BE47" s="150">
        <v>1</v>
      </c>
      <c r="BF47" s="150">
        <v>1</v>
      </c>
      <c r="BG47" s="150">
        <v>1</v>
      </c>
      <c r="BH47" s="150">
        <v>1</v>
      </c>
      <c r="BI47" s="150">
        <v>1</v>
      </c>
      <c r="BJ47" s="150">
        <v>1</v>
      </c>
      <c r="BK47" s="150">
        <v>1</v>
      </c>
      <c r="BL47" s="150">
        <v>1</v>
      </c>
      <c r="BM47" s="150">
        <v>1</v>
      </c>
      <c r="BN47" s="150">
        <v>1</v>
      </c>
      <c r="BO47" s="150">
        <v>1</v>
      </c>
      <c r="BP47" s="150">
        <v>1</v>
      </c>
      <c r="BQ47" s="150">
        <v>1</v>
      </c>
      <c r="BR47" s="150">
        <v>1</v>
      </c>
      <c r="BS47" s="150">
        <v>1</v>
      </c>
      <c r="BT47" s="150">
        <v>1</v>
      </c>
      <c r="BU47" s="150">
        <v>1</v>
      </c>
      <c r="BV47" s="150">
        <v>1</v>
      </c>
      <c r="BW47" s="150">
        <v>1</v>
      </c>
      <c r="BX47" s="150">
        <v>1</v>
      </c>
      <c r="BY47" s="150">
        <v>1</v>
      </c>
      <c r="BZ47" s="150"/>
      <c r="CA47" s="150">
        <v>1</v>
      </c>
      <c r="CB47" s="150">
        <v>1</v>
      </c>
      <c r="CC47" s="150">
        <v>1</v>
      </c>
      <c r="CD47" s="150">
        <v>1</v>
      </c>
      <c r="CE47" s="150">
        <v>1</v>
      </c>
      <c r="CF47" s="150">
        <v>1</v>
      </c>
      <c r="CG47" s="150">
        <v>1</v>
      </c>
      <c r="CH47" s="150">
        <v>1</v>
      </c>
      <c r="CI47" s="150">
        <v>1</v>
      </c>
      <c r="CJ47" s="150">
        <v>1</v>
      </c>
      <c r="CK47" s="150">
        <v>1</v>
      </c>
      <c r="CL47" s="150">
        <v>1</v>
      </c>
      <c r="CM47" s="150">
        <v>1</v>
      </c>
      <c r="CN47" s="150">
        <v>1</v>
      </c>
      <c r="CO47" s="150">
        <v>1</v>
      </c>
      <c r="CP47" s="150">
        <v>1</v>
      </c>
      <c r="CQ47" s="150">
        <v>1</v>
      </c>
      <c r="CR47" s="150">
        <v>1</v>
      </c>
      <c r="CS47" s="150">
        <v>1</v>
      </c>
      <c r="CT47" s="150">
        <v>1</v>
      </c>
      <c r="CU47" s="150">
        <v>0</v>
      </c>
      <c r="CV47" s="150">
        <v>1</v>
      </c>
      <c r="CW47" s="150">
        <v>0</v>
      </c>
      <c r="CX47" s="150">
        <v>0</v>
      </c>
      <c r="CY47" s="150">
        <v>0</v>
      </c>
      <c r="CZ47" s="150">
        <v>0</v>
      </c>
      <c r="DA47" s="150">
        <v>0</v>
      </c>
      <c r="DB47" s="150">
        <v>0</v>
      </c>
      <c r="DC47" s="150">
        <v>1</v>
      </c>
      <c r="DD47" s="150">
        <v>1</v>
      </c>
      <c r="DE47" s="150">
        <v>1</v>
      </c>
      <c r="DF47" s="151"/>
      <c r="DH47" s="151"/>
      <c r="DI47" s="151"/>
      <c r="DJ47" s="151"/>
      <c r="DK47" s="151"/>
    </row>
    <row r="48" spans="1:115" s="152" customFormat="1" x14ac:dyDescent="0.25">
      <c r="A48" s="149" t="s">
        <v>408</v>
      </c>
      <c r="B48" s="149" t="s">
        <v>405</v>
      </c>
      <c r="C48" s="150" t="s">
        <v>459</v>
      </c>
      <c r="D48" s="150">
        <v>43</v>
      </c>
      <c r="E48" s="150">
        <v>90</v>
      </c>
      <c r="F48" s="150">
        <v>6</v>
      </c>
      <c r="G48" s="150">
        <v>1</v>
      </c>
      <c r="H48" s="150">
        <v>1</v>
      </c>
      <c r="I48" s="150">
        <v>1</v>
      </c>
      <c r="J48" s="150" t="s">
        <v>406</v>
      </c>
      <c r="K48" s="150">
        <v>1</v>
      </c>
      <c r="L48" s="150">
        <v>1</v>
      </c>
      <c r="M48" s="150">
        <v>1</v>
      </c>
      <c r="N48" s="150">
        <v>1</v>
      </c>
      <c r="O48" s="150">
        <v>1</v>
      </c>
      <c r="P48" s="150">
        <v>1</v>
      </c>
      <c r="Q48" s="150">
        <v>1</v>
      </c>
      <c r="R48" s="150">
        <v>1</v>
      </c>
      <c r="S48" s="150">
        <v>1</v>
      </c>
      <c r="T48" s="150">
        <v>1</v>
      </c>
      <c r="U48" s="150">
        <v>1</v>
      </c>
      <c r="V48" s="150"/>
      <c r="W48" s="150">
        <v>1</v>
      </c>
      <c r="X48" s="150">
        <v>1</v>
      </c>
      <c r="Y48" s="150">
        <v>1</v>
      </c>
      <c r="Z48" s="150">
        <v>1</v>
      </c>
      <c r="AA48" s="150">
        <v>1</v>
      </c>
      <c r="AB48" s="150">
        <v>1</v>
      </c>
      <c r="AC48" s="150">
        <v>1</v>
      </c>
      <c r="AD48" s="150">
        <v>1</v>
      </c>
      <c r="AE48" s="150">
        <v>1</v>
      </c>
      <c r="AF48" s="150">
        <v>1</v>
      </c>
      <c r="AG48" s="150">
        <v>1</v>
      </c>
      <c r="AH48" s="150">
        <v>1</v>
      </c>
      <c r="AI48" s="150">
        <v>1</v>
      </c>
      <c r="AJ48" s="150">
        <v>1</v>
      </c>
      <c r="AK48" s="150">
        <v>1</v>
      </c>
      <c r="AL48" s="150">
        <v>1</v>
      </c>
      <c r="AM48" s="150">
        <v>1</v>
      </c>
      <c r="AN48" s="150">
        <v>1</v>
      </c>
      <c r="AO48" s="150">
        <v>1</v>
      </c>
      <c r="AP48" s="150">
        <v>1</v>
      </c>
      <c r="AQ48" s="150">
        <v>1</v>
      </c>
      <c r="AR48" s="150">
        <v>1</v>
      </c>
      <c r="AS48" s="150">
        <v>1</v>
      </c>
      <c r="AT48" s="150">
        <v>1</v>
      </c>
      <c r="AU48" s="150">
        <v>1</v>
      </c>
      <c r="AV48" s="150">
        <v>1</v>
      </c>
      <c r="AW48" s="150">
        <v>1</v>
      </c>
      <c r="AX48" s="150">
        <v>1</v>
      </c>
      <c r="AY48" s="150">
        <v>1</v>
      </c>
      <c r="AZ48" s="150"/>
      <c r="BA48" s="150"/>
      <c r="BB48" s="150"/>
      <c r="BC48" s="150"/>
      <c r="BD48" s="150">
        <v>1</v>
      </c>
      <c r="BE48" s="150">
        <v>1</v>
      </c>
      <c r="BF48" s="150">
        <v>1</v>
      </c>
      <c r="BG48" s="150">
        <v>1</v>
      </c>
      <c r="BH48" s="150">
        <v>1</v>
      </c>
      <c r="BI48" s="150">
        <v>1</v>
      </c>
      <c r="BJ48" s="150">
        <v>1</v>
      </c>
      <c r="BK48" s="150">
        <v>1</v>
      </c>
      <c r="BL48" s="150">
        <v>1</v>
      </c>
      <c r="BM48" s="150">
        <v>1</v>
      </c>
      <c r="BN48" s="150">
        <v>1</v>
      </c>
      <c r="BO48" s="150">
        <v>1</v>
      </c>
      <c r="BP48" s="150">
        <v>1</v>
      </c>
      <c r="BQ48" s="150">
        <v>1</v>
      </c>
      <c r="BR48" s="150">
        <v>1</v>
      </c>
      <c r="BS48" s="150">
        <v>1</v>
      </c>
      <c r="BT48" s="150">
        <v>1</v>
      </c>
      <c r="BU48" s="150">
        <v>1</v>
      </c>
      <c r="BV48" s="150">
        <v>1</v>
      </c>
      <c r="BW48" s="150">
        <v>1</v>
      </c>
      <c r="BX48" s="150">
        <v>1</v>
      </c>
      <c r="BY48" s="150">
        <v>1</v>
      </c>
      <c r="BZ48" s="150"/>
      <c r="CA48" s="150">
        <v>1</v>
      </c>
      <c r="CB48" s="150">
        <v>1</v>
      </c>
      <c r="CC48" s="150">
        <v>1</v>
      </c>
      <c r="CD48" s="150">
        <v>1</v>
      </c>
      <c r="CE48" s="150">
        <v>1</v>
      </c>
      <c r="CF48" s="150">
        <v>1</v>
      </c>
      <c r="CG48" s="150">
        <v>1</v>
      </c>
      <c r="CH48" s="150">
        <v>1</v>
      </c>
      <c r="CI48" s="150">
        <v>1</v>
      </c>
      <c r="CJ48" s="150">
        <v>1</v>
      </c>
      <c r="CK48" s="150">
        <v>1</v>
      </c>
      <c r="CL48" s="150">
        <v>1</v>
      </c>
      <c r="CM48" s="150">
        <v>1</v>
      </c>
      <c r="CN48" s="150">
        <v>1</v>
      </c>
      <c r="CO48" s="150">
        <v>1</v>
      </c>
      <c r="CP48" s="150">
        <v>1</v>
      </c>
      <c r="CQ48" s="150">
        <v>1</v>
      </c>
      <c r="CR48" s="150">
        <v>1</v>
      </c>
      <c r="CS48" s="150">
        <v>1</v>
      </c>
      <c r="CT48" s="150">
        <v>1</v>
      </c>
      <c r="CU48" s="150">
        <v>1</v>
      </c>
      <c r="CV48" s="150">
        <v>1</v>
      </c>
      <c r="CW48" s="150">
        <v>0</v>
      </c>
      <c r="CX48" s="150">
        <v>0</v>
      </c>
      <c r="CY48" s="150">
        <v>0</v>
      </c>
      <c r="CZ48" s="150">
        <v>0</v>
      </c>
      <c r="DA48" s="150">
        <v>0</v>
      </c>
      <c r="DB48" s="150">
        <v>0</v>
      </c>
      <c r="DC48" s="150">
        <v>1</v>
      </c>
      <c r="DD48" s="150">
        <v>1</v>
      </c>
      <c r="DE48" s="150">
        <v>1</v>
      </c>
      <c r="DF48" s="151"/>
      <c r="DH48" s="151"/>
      <c r="DI48" s="151"/>
      <c r="DJ48" s="151"/>
      <c r="DK48" s="151"/>
    </row>
    <row r="49" spans="1:115" s="152" customFormat="1" x14ac:dyDescent="0.25">
      <c r="A49" s="149" t="s">
        <v>408</v>
      </c>
      <c r="B49" s="149" t="s">
        <v>405</v>
      </c>
      <c r="C49" s="150" t="s">
        <v>460</v>
      </c>
      <c r="D49" s="150">
        <v>44</v>
      </c>
      <c r="E49" s="150">
        <v>947</v>
      </c>
      <c r="F49" s="150">
        <v>150</v>
      </c>
      <c r="G49" s="150">
        <v>3</v>
      </c>
      <c r="H49" s="150">
        <v>1</v>
      </c>
      <c r="I49" s="150">
        <v>0</v>
      </c>
      <c r="J49" s="150" t="s">
        <v>406</v>
      </c>
      <c r="K49" s="150">
        <v>1</v>
      </c>
      <c r="L49" s="150">
        <v>1</v>
      </c>
      <c r="M49" s="150">
        <v>1</v>
      </c>
      <c r="N49" s="150">
        <v>1</v>
      </c>
      <c r="O49" s="150">
        <v>1</v>
      </c>
      <c r="P49" s="150">
        <v>1</v>
      </c>
      <c r="Q49" s="150">
        <v>1</v>
      </c>
      <c r="R49" s="150">
        <v>1</v>
      </c>
      <c r="S49" s="150">
        <v>1</v>
      </c>
      <c r="T49" s="150">
        <v>1</v>
      </c>
      <c r="U49" s="150">
        <v>1</v>
      </c>
      <c r="V49" s="150"/>
      <c r="W49" s="150">
        <v>1</v>
      </c>
      <c r="X49" s="150">
        <v>1</v>
      </c>
      <c r="Y49" s="150">
        <v>1</v>
      </c>
      <c r="Z49" s="150">
        <v>1</v>
      </c>
      <c r="AA49" s="150">
        <v>1</v>
      </c>
      <c r="AB49" s="150">
        <v>1</v>
      </c>
      <c r="AC49" s="150">
        <v>1</v>
      </c>
      <c r="AD49" s="150">
        <v>1</v>
      </c>
      <c r="AE49" s="150">
        <v>1</v>
      </c>
      <c r="AF49" s="150">
        <v>1</v>
      </c>
      <c r="AG49" s="150">
        <v>1</v>
      </c>
      <c r="AH49" s="150">
        <v>1</v>
      </c>
      <c r="AI49" s="150">
        <v>1</v>
      </c>
      <c r="AJ49" s="150">
        <v>1</v>
      </c>
      <c r="AK49" s="150">
        <v>1</v>
      </c>
      <c r="AL49" s="150">
        <v>1</v>
      </c>
      <c r="AM49" s="150">
        <v>1</v>
      </c>
      <c r="AN49" s="150">
        <v>1</v>
      </c>
      <c r="AO49" s="150">
        <v>1</v>
      </c>
      <c r="AP49" s="150">
        <v>1</v>
      </c>
      <c r="AQ49" s="150">
        <v>1</v>
      </c>
      <c r="AR49" s="150">
        <v>1</v>
      </c>
      <c r="AS49" s="150">
        <v>1</v>
      </c>
      <c r="AT49" s="150">
        <v>1</v>
      </c>
      <c r="AU49" s="150">
        <v>1</v>
      </c>
      <c r="AV49" s="150">
        <v>1</v>
      </c>
      <c r="AW49" s="150">
        <v>1</v>
      </c>
      <c r="AX49" s="150">
        <v>1</v>
      </c>
      <c r="AY49" s="150">
        <v>1</v>
      </c>
      <c r="AZ49" s="150"/>
      <c r="BA49" s="150"/>
      <c r="BB49" s="150"/>
      <c r="BC49" s="150"/>
      <c r="BD49" s="150">
        <v>1</v>
      </c>
      <c r="BE49" s="150">
        <v>1</v>
      </c>
      <c r="BF49" s="150">
        <v>1</v>
      </c>
      <c r="BG49" s="150">
        <v>1</v>
      </c>
      <c r="BH49" s="150">
        <v>1</v>
      </c>
      <c r="BI49" s="150">
        <v>1</v>
      </c>
      <c r="BJ49" s="150">
        <v>1</v>
      </c>
      <c r="BK49" s="150">
        <v>1</v>
      </c>
      <c r="BL49" s="150">
        <v>1</v>
      </c>
      <c r="BM49" s="150">
        <v>1</v>
      </c>
      <c r="BN49" s="150">
        <v>1</v>
      </c>
      <c r="BO49" s="150">
        <v>1</v>
      </c>
      <c r="BP49" s="150">
        <v>1</v>
      </c>
      <c r="BQ49" s="150">
        <v>1</v>
      </c>
      <c r="BR49" s="150">
        <v>1</v>
      </c>
      <c r="BS49" s="150">
        <v>1</v>
      </c>
      <c r="BT49" s="150">
        <v>1</v>
      </c>
      <c r="BU49" s="150">
        <v>1</v>
      </c>
      <c r="BV49" s="150">
        <v>1</v>
      </c>
      <c r="BW49" s="150">
        <v>1</v>
      </c>
      <c r="BX49" s="150">
        <v>1</v>
      </c>
      <c r="BY49" s="150">
        <v>1</v>
      </c>
      <c r="BZ49" s="150"/>
      <c r="CA49" s="150">
        <v>1</v>
      </c>
      <c r="CB49" s="150">
        <v>1</v>
      </c>
      <c r="CC49" s="150">
        <v>1</v>
      </c>
      <c r="CD49" s="150">
        <v>1</v>
      </c>
      <c r="CE49" s="150">
        <v>1</v>
      </c>
      <c r="CF49" s="150">
        <v>1</v>
      </c>
      <c r="CG49" s="150">
        <v>1</v>
      </c>
      <c r="CH49" s="150">
        <v>1</v>
      </c>
      <c r="CI49" s="150">
        <v>1</v>
      </c>
      <c r="CJ49" s="150">
        <v>1</v>
      </c>
      <c r="CK49" s="150">
        <v>1</v>
      </c>
      <c r="CL49" s="150">
        <v>1</v>
      </c>
      <c r="CM49" s="150">
        <v>1</v>
      </c>
      <c r="CN49" s="150">
        <v>1</v>
      </c>
      <c r="CO49" s="150">
        <v>1</v>
      </c>
      <c r="CP49" s="150">
        <v>1</v>
      </c>
      <c r="CQ49" s="150">
        <v>1</v>
      </c>
      <c r="CR49" s="150">
        <v>1</v>
      </c>
      <c r="CS49" s="150">
        <v>1</v>
      </c>
      <c r="CT49" s="150">
        <v>1</v>
      </c>
      <c r="CU49" s="150">
        <v>1</v>
      </c>
      <c r="CV49" s="150">
        <v>0</v>
      </c>
      <c r="CW49" s="150">
        <v>1</v>
      </c>
      <c r="CX49" s="150">
        <v>0</v>
      </c>
      <c r="CY49" s="150">
        <v>0</v>
      </c>
      <c r="CZ49" s="150">
        <v>0</v>
      </c>
      <c r="DA49" s="150">
        <v>0</v>
      </c>
      <c r="DB49" s="150">
        <v>0</v>
      </c>
      <c r="DC49" s="150">
        <v>1</v>
      </c>
      <c r="DD49" s="150">
        <v>1</v>
      </c>
      <c r="DE49" s="150">
        <v>1</v>
      </c>
      <c r="DF49" s="151"/>
      <c r="DH49" s="151"/>
      <c r="DI49" s="151"/>
      <c r="DJ49" s="151"/>
      <c r="DK49" s="151"/>
    </row>
    <row r="50" spans="1:115" s="152" customFormat="1" x14ac:dyDescent="0.25">
      <c r="A50" s="149" t="s">
        <v>408</v>
      </c>
      <c r="B50" s="149" t="s">
        <v>405</v>
      </c>
      <c r="C50" s="150" t="s">
        <v>461</v>
      </c>
      <c r="D50" s="150">
        <v>45</v>
      </c>
      <c r="E50" s="150">
        <v>1013</v>
      </c>
      <c r="F50" s="150">
        <v>200</v>
      </c>
      <c r="G50" s="150">
        <v>4</v>
      </c>
      <c r="H50" s="150">
        <v>1</v>
      </c>
      <c r="I50" s="150">
        <v>0</v>
      </c>
      <c r="J50" s="150" t="s">
        <v>406</v>
      </c>
      <c r="K50" s="150">
        <v>1</v>
      </c>
      <c r="L50" s="150">
        <v>1</v>
      </c>
      <c r="M50" s="150">
        <v>1</v>
      </c>
      <c r="N50" s="150">
        <v>1</v>
      </c>
      <c r="O50" s="150">
        <v>1</v>
      </c>
      <c r="P50" s="150">
        <v>1</v>
      </c>
      <c r="Q50" s="150">
        <v>1</v>
      </c>
      <c r="R50" s="150">
        <v>1</v>
      </c>
      <c r="S50" s="150">
        <v>1</v>
      </c>
      <c r="T50" s="150">
        <v>1</v>
      </c>
      <c r="U50" s="150">
        <v>1</v>
      </c>
      <c r="V50" s="150"/>
      <c r="W50" s="150">
        <v>1</v>
      </c>
      <c r="X50" s="150">
        <v>1</v>
      </c>
      <c r="Y50" s="150">
        <v>1</v>
      </c>
      <c r="Z50" s="150">
        <v>1</v>
      </c>
      <c r="AA50" s="150">
        <v>1</v>
      </c>
      <c r="AB50" s="150">
        <v>1</v>
      </c>
      <c r="AC50" s="150">
        <v>1</v>
      </c>
      <c r="AD50" s="150">
        <v>1</v>
      </c>
      <c r="AE50" s="150">
        <v>1</v>
      </c>
      <c r="AF50" s="150">
        <v>1</v>
      </c>
      <c r="AG50" s="150">
        <v>1</v>
      </c>
      <c r="AH50" s="150">
        <v>1</v>
      </c>
      <c r="AI50" s="150">
        <v>1</v>
      </c>
      <c r="AJ50" s="150">
        <v>1</v>
      </c>
      <c r="AK50" s="150">
        <v>1</v>
      </c>
      <c r="AL50" s="150">
        <v>1</v>
      </c>
      <c r="AM50" s="150">
        <v>1</v>
      </c>
      <c r="AN50" s="150">
        <v>1</v>
      </c>
      <c r="AO50" s="150">
        <v>1</v>
      </c>
      <c r="AP50" s="150">
        <v>1</v>
      </c>
      <c r="AQ50" s="150">
        <v>1</v>
      </c>
      <c r="AR50" s="150">
        <v>1</v>
      </c>
      <c r="AS50" s="150">
        <v>1</v>
      </c>
      <c r="AT50" s="150">
        <v>1</v>
      </c>
      <c r="AU50" s="150">
        <v>1</v>
      </c>
      <c r="AV50" s="150">
        <v>1</v>
      </c>
      <c r="AW50" s="150">
        <v>1</v>
      </c>
      <c r="AX50" s="150">
        <v>1</v>
      </c>
      <c r="AY50" s="150">
        <v>1</v>
      </c>
      <c r="AZ50" s="150"/>
      <c r="BA50" s="150"/>
      <c r="BB50" s="150"/>
      <c r="BC50" s="150"/>
      <c r="BD50" s="150">
        <v>1</v>
      </c>
      <c r="BE50" s="150">
        <v>1</v>
      </c>
      <c r="BF50" s="150">
        <v>1</v>
      </c>
      <c r="BG50" s="150">
        <v>1</v>
      </c>
      <c r="BH50" s="150">
        <v>1</v>
      </c>
      <c r="BI50" s="150">
        <v>1</v>
      </c>
      <c r="BJ50" s="150">
        <v>1</v>
      </c>
      <c r="BK50" s="150">
        <v>1</v>
      </c>
      <c r="BL50" s="150">
        <v>1</v>
      </c>
      <c r="BM50" s="150">
        <v>1</v>
      </c>
      <c r="BN50" s="150">
        <v>1</v>
      </c>
      <c r="BO50" s="150">
        <v>1</v>
      </c>
      <c r="BP50" s="150">
        <v>1</v>
      </c>
      <c r="BQ50" s="150">
        <v>1</v>
      </c>
      <c r="BR50" s="150">
        <v>1</v>
      </c>
      <c r="BS50" s="150">
        <v>1</v>
      </c>
      <c r="BT50" s="150">
        <v>1</v>
      </c>
      <c r="BU50" s="150">
        <v>1</v>
      </c>
      <c r="BV50" s="150">
        <v>1</v>
      </c>
      <c r="BW50" s="150">
        <v>1</v>
      </c>
      <c r="BX50" s="150">
        <v>1</v>
      </c>
      <c r="BY50" s="150">
        <v>1</v>
      </c>
      <c r="BZ50" s="150"/>
      <c r="CA50" s="150">
        <v>1</v>
      </c>
      <c r="CB50" s="150">
        <v>1</v>
      </c>
      <c r="CC50" s="150">
        <v>1</v>
      </c>
      <c r="CD50" s="150">
        <v>1</v>
      </c>
      <c r="CE50" s="150">
        <v>1</v>
      </c>
      <c r="CF50" s="150">
        <v>1</v>
      </c>
      <c r="CG50" s="150">
        <v>1</v>
      </c>
      <c r="CH50" s="150">
        <v>1</v>
      </c>
      <c r="CI50" s="150">
        <v>1</v>
      </c>
      <c r="CJ50" s="150">
        <v>1</v>
      </c>
      <c r="CK50" s="150">
        <v>1</v>
      </c>
      <c r="CL50" s="150">
        <v>1</v>
      </c>
      <c r="CM50" s="150">
        <v>1</v>
      </c>
      <c r="CN50" s="150">
        <v>1</v>
      </c>
      <c r="CO50" s="150">
        <v>1</v>
      </c>
      <c r="CP50" s="150">
        <v>1</v>
      </c>
      <c r="CQ50" s="150">
        <v>1</v>
      </c>
      <c r="CR50" s="150">
        <v>1</v>
      </c>
      <c r="CS50" s="150">
        <v>1</v>
      </c>
      <c r="CT50" s="150">
        <v>1</v>
      </c>
      <c r="CU50" s="150">
        <v>1</v>
      </c>
      <c r="CV50" s="150">
        <v>0</v>
      </c>
      <c r="CW50" s="150">
        <v>0</v>
      </c>
      <c r="CX50" s="150">
        <v>0</v>
      </c>
      <c r="CY50" s="150">
        <v>1</v>
      </c>
      <c r="CZ50" s="150">
        <v>0</v>
      </c>
      <c r="DA50" s="150">
        <v>0</v>
      </c>
      <c r="DB50" s="150">
        <v>0</v>
      </c>
      <c r="DC50" s="150">
        <v>1</v>
      </c>
      <c r="DD50" s="150">
        <v>1</v>
      </c>
      <c r="DE50" s="150">
        <v>1</v>
      </c>
      <c r="DF50" s="151"/>
      <c r="DH50" s="151"/>
      <c r="DI50" s="151"/>
      <c r="DJ50" s="151"/>
      <c r="DK50" s="151"/>
    </row>
    <row r="51" spans="1:115" s="152" customFormat="1" x14ac:dyDescent="0.25">
      <c r="A51" s="149" t="s">
        <v>408</v>
      </c>
      <c r="B51" s="149" t="s">
        <v>405</v>
      </c>
      <c r="C51" s="150" t="s">
        <v>462</v>
      </c>
      <c r="D51" s="150">
        <v>46</v>
      </c>
      <c r="E51" s="150">
        <v>340</v>
      </c>
      <c r="F51" s="150">
        <v>78</v>
      </c>
      <c r="G51" s="150">
        <v>12</v>
      </c>
      <c r="H51" s="150">
        <v>1</v>
      </c>
      <c r="I51" s="150">
        <v>0</v>
      </c>
      <c r="J51" s="150" t="s">
        <v>406</v>
      </c>
      <c r="K51" s="150">
        <v>1</v>
      </c>
      <c r="L51" s="150">
        <v>1</v>
      </c>
      <c r="M51" s="150">
        <v>1</v>
      </c>
      <c r="N51" s="150">
        <v>1</v>
      </c>
      <c r="O51" s="150">
        <v>1</v>
      </c>
      <c r="P51" s="150">
        <v>1</v>
      </c>
      <c r="Q51" s="150">
        <v>1</v>
      </c>
      <c r="R51" s="150">
        <v>1</v>
      </c>
      <c r="S51" s="150">
        <v>1</v>
      </c>
      <c r="T51" s="150">
        <v>1</v>
      </c>
      <c r="U51" s="150">
        <v>1</v>
      </c>
      <c r="V51" s="150"/>
      <c r="W51" s="150">
        <v>1</v>
      </c>
      <c r="X51" s="150">
        <v>1</v>
      </c>
      <c r="Y51" s="150">
        <v>1</v>
      </c>
      <c r="Z51" s="150">
        <v>1</v>
      </c>
      <c r="AA51" s="150">
        <v>1</v>
      </c>
      <c r="AB51" s="150">
        <v>1</v>
      </c>
      <c r="AC51" s="150">
        <v>1</v>
      </c>
      <c r="AD51" s="150">
        <v>1</v>
      </c>
      <c r="AE51" s="150">
        <v>1</v>
      </c>
      <c r="AF51" s="150">
        <v>1</v>
      </c>
      <c r="AG51" s="150">
        <v>1</v>
      </c>
      <c r="AH51" s="150">
        <v>1</v>
      </c>
      <c r="AI51" s="150">
        <v>1</v>
      </c>
      <c r="AJ51" s="150">
        <v>1</v>
      </c>
      <c r="AK51" s="150">
        <v>1</v>
      </c>
      <c r="AL51" s="150">
        <v>1</v>
      </c>
      <c r="AM51" s="150">
        <v>1</v>
      </c>
      <c r="AN51" s="150">
        <v>1</v>
      </c>
      <c r="AO51" s="150">
        <v>1</v>
      </c>
      <c r="AP51" s="150">
        <v>1</v>
      </c>
      <c r="AQ51" s="150">
        <v>1</v>
      </c>
      <c r="AR51" s="150">
        <v>1</v>
      </c>
      <c r="AS51" s="150">
        <v>1</v>
      </c>
      <c r="AT51" s="150">
        <v>1</v>
      </c>
      <c r="AU51" s="150">
        <v>1</v>
      </c>
      <c r="AV51" s="150">
        <v>1</v>
      </c>
      <c r="AW51" s="150">
        <v>1</v>
      </c>
      <c r="AX51" s="150">
        <v>1</v>
      </c>
      <c r="AY51" s="150">
        <v>1</v>
      </c>
      <c r="AZ51" s="150"/>
      <c r="BA51" s="150"/>
      <c r="BB51" s="150"/>
      <c r="BC51" s="150"/>
      <c r="BD51" s="150">
        <v>1</v>
      </c>
      <c r="BE51" s="150">
        <v>1</v>
      </c>
      <c r="BF51" s="150">
        <v>1</v>
      </c>
      <c r="BG51" s="150">
        <v>1</v>
      </c>
      <c r="BH51" s="150">
        <v>1</v>
      </c>
      <c r="BI51" s="150">
        <v>1</v>
      </c>
      <c r="BJ51" s="150">
        <v>1</v>
      </c>
      <c r="BK51" s="150">
        <v>1</v>
      </c>
      <c r="BL51" s="150">
        <v>1</v>
      </c>
      <c r="BM51" s="150">
        <v>1</v>
      </c>
      <c r="BN51" s="150">
        <v>1</v>
      </c>
      <c r="BO51" s="150">
        <v>1</v>
      </c>
      <c r="BP51" s="150">
        <v>1</v>
      </c>
      <c r="BQ51" s="150">
        <v>1</v>
      </c>
      <c r="BR51" s="150">
        <v>1</v>
      </c>
      <c r="BS51" s="150">
        <v>1</v>
      </c>
      <c r="BT51" s="150">
        <v>1</v>
      </c>
      <c r="BU51" s="150">
        <v>1</v>
      </c>
      <c r="BV51" s="150">
        <v>1</v>
      </c>
      <c r="BW51" s="150">
        <v>1</v>
      </c>
      <c r="BX51" s="150">
        <v>1</v>
      </c>
      <c r="BY51" s="150">
        <v>1</v>
      </c>
      <c r="BZ51" s="150"/>
      <c r="CA51" s="150">
        <v>1</v>
      </c>
      <c r="CB51" s="150">
        <v>1</v>
      </c>
      <c r="CC51" s="150">
        <v>1</v>
      </c>
      <c r="CD51" s="150">
        <v>1</v>
      </c>
      <c r="CE51" s="150">
        <v>1</v>
      </c>
      <c r="CF51" s="150">
        <v>1</v>
      </c>
      <c r="CG51" s="150">
        <v>1</v>
      </c>
      <c r="CH51" s="150">
        <v>1</v>
      </c>
      <c r="CI51" s="150">
        <v>1</v>
      </c>
      <c r="CJ51" s="150">
        <v>1</v>
      </c>
      <c r="CK51" s="150">
        <v>1</v>
      </c>
      <c r="CL51" s="150">
        <v>1</v>
      </c>
      <c r="CM51" s="150">
        <v>1</v>
      </c>
      <c r="CN51" s="150">
        <v>1</v>
      </c>
      <c r="CO51" s="150">
        <v>1</v>
      </c>
      <c r="CP51" s="150">
        <v>1</v>
      </c>
      <c r="CQ51" s="150">
        <v>1</v>
      </c>
      <c r="CR51" s="150">
        <v>1</v>
      </c>
      <c r="CS51" s="150">
        <v>1</v>
      </c>
      <c r="CT51" s="150">
        <v>1</v>
      </c>
      <c r="CU51" s="150">
        <v>1</v>
      </c>
      <c r="CV51" s="150">
        <v>1</v>
      </c>
      <c r="CW51" s="150">
        <v>1</v>
      </c>
      <c r="CX51" s="150">
        <v>1</v>
      </c>
      <c r="CY51" s="150">
        <v>1</v>
      </c>
      <c r="CZ51" s="150">
        <v>0</v>
      </c>
      <c r="DA51" s="150">
        <v>0</v>
      </c>
      <c r="DB51" s="150">
        <v>0</v>
      </c>
      <c r="DC51" s="150">
        <v>1</v>
      </c>
      <c r="DD51" s="150">
        <v>1</v>
      </c>
      <c r="DE51" s="150">
        <v>1</v>
      </c>
      <c r="DF51" s="151"/>
      <c r="DH51" s="151"/>
      <c r="DI51" s="151"/>
      <c r="DJ51" s="151"/>
      <c r="DK51" s="151"/>
    </row>
    <row r="52" spans="1:115" s="152" customFormat="1" x14ac:dyDescent="0.25">
      <c r="A52" s="149" t="s">
        <v>408</v>
      </c>
      <c r="B52" s="149" t="s">
        <v>405</v>
      </c>
      <c r="C52" s="150" t="s">
        <v>463</v>
      </c>
      <c r="D52" s="150">
        <v>47</v>
      </c>
      <c r="E52" s="150">
        <v>243</v>
      </c>
      <c r="F52" s="150">
        <v>65</v>
      </c>
      <c r="G52" s="150">
        <v>0</v>
      </c>
      <c r="H52" s="150">
        <v>0</v>
      </c>
      <c r="I52" s="150">
        <v>1</v>
      </c>
      <c r="J52" s="150" t="s">
        <v>406</v>
      </c>
      <c r="K52" s="150">
        <v>1</v>
      </c>
      <c r="L52" s="150">
        <v>1</v>
      </c>
      <c r="M52" s="150">
        <v>1</v>
      </c>
      <c r="N52" s="150">
        <v>1</v>
      </c>
      <c r="O52" s="150">
        <v>1</v>
      </c>
      <c r="P52" s="150">
        <v>1</v>
      </c>
      <c r="Q52" s="150">
        <v>1</v>
      </c>
      <c r="R52" s="150">
        <v>1</v>
      </c>
      <c r="S52" s="150">
        <v>1</v>
      </c>
      <c r="T52" s="150">
        <v>1</v>
      </c>
      <c r="U52" s="150">
        <v>1</v>
      </c>
      <c r="V52" s="150"/>
      <c r="W52" s="150">
        <v>1</v>
      </c>
      <c r="X52" s="150">
        <v>1</v>
      </c>
      <c r="Y52" s="150">
        <v>1</v>
      </c>
      <c r="Z52" s="150">
        <v>1</v>
      </c>
      <c r="AA52" s="150">
        <v>1</v>
      </c>
      <c r="AB52" s="150">
        <v>1</v>
      </c>
      <c r="AC52" s="150">
        <v>1</v>
      </c>
      <c r="AD52" s="150">
        <v>1</v>
      </c>
      <c r="AE52" s="150">
        <v>1</v>
      </c>
      <c r="AF52" s="150">
        <v>1</v>
      </c>
      <c r="AG52" s="150">
        <v>1</v>
      </c>
      <c r="AH52" s="150">
        <v>1</v>
      </c>
      <c r="AI52" s="150">
        <v>1</v>
      </c>
      <c r="AJ52" s="150">
        <v>1</v>
      </c>
      <c r="AK52" s="150">
        <v>1</v>
      </c>
      <c r="AL52" s="150">
        <v>1</v>
      </c>
      <c r="AM52" s="150">
        <v>1</v>
      </c>
      <c r="AN52" s="150">
        <v>1</v>
      </c>
      <c r="AO52" s="150">
        <v>1</v>
      </c>
      <c r="AP52" s="150">
        <v>1</v>
      </c>
      <c r="AQ52" s="150">
        <v>1</v>
      </c>
      <c r="AR52" s="150">
        <v>1</v>
      </c>
      <c r="AS52" s="150">
        <v>1</v>
      </c>
      <c r="AT52" s="150">
        <v>1</v>
      </c>
      <c r="AU52" s="150">
        <v>1</v>
      </c>
      <c r="AV52" s="150">
        <v>1</v>
      </c>
      <c r="AW52" s="150">
        <v>1</v>
      </c>
      <c r="AX52" s="150">
        <v>1</v>
      </c>
      <c r="AY52" s="150">
        <v>1</v>
      </c>
      <c r="AZ52" s="150"/>
      <c r="BA52" s="150"/>
      <c r="BB52" s="150"/>
      <c r="BC52" s="150"/>
      <c r="BD52" s="150">
        <v>1</v>
      </c>
      <c r="BE52" s="150">
        <v>1</v>
      </c>
      <c r="BF52" s="150">
        <v>1</v>
      </c>
      <c r="BG52" s="150">
        <v>1</v>
      </c>
      <c r="BH52" s="150">
        <v>1</v>
      </c>
      <c r="BI52" s="150">
        <v>1</v>
      </c>
      <c r="BJ52" s="150">
        <v>1</v>
      </c>
      <c r="BK52" s="150">
        <v>1</v>
      </c>
      <c r="BL52" s="150">
        <v>1</v>
      </c>
      <c r="BM52" s="150">
        <v>1</v>
      </c>
      <c r="BN52" s="150">
        <v>1</v>
      </c>
      <c r="BO52" s="150">
        <v>1</v>
      </c>
      <c r="BP52" s="150">
        <v>1</v>
      </c>
      <c r="BQ52" s="150">
        <v>1</v>
      </c>
      <c r="BR52" s="150">
        <v>1</v>
      </c>
      <c r="BS52" s="150">
        <v>1</v>
      </c>
      <c r="BT52" s="150">
        <v>1</v>
      </c>
      <c r="BU52" s="150">
        <v>1</v>
      </c>
      <c r="BV52" s="150">
        <v>1</v>
      </c>
      <c r="BW52" s="150">
        <v>1</v>
      </c>
      <c r="BX52" s="150">
        <v>1</v>
      </c>
      <c r="BY52" s="150">
        <v>1</v>
      </c>
      <c r="BZ52" s="150"/>
      <c r="CA52" s="150">
        <v>1</v>
      </c>
      <c r="CB52" s="150">
        <v>1</v>
      </c>
      <c r="CC52" s="150">
        <v>1</v>
      </c>
      <c r="CD52" s="150">
        <v>1</v>
      </c>
      <c r="CE52" s="150">
        <v>1</v>
      </c>
      <c r="CF52" s="150">
        <v>1</v>
      </c>
      <c r="CG52" s="150">
        <v>1</v>
      </c>
      <c r="CH52" s="150">
        <v>1</v>
      </c>
      <c r="CI52" s="150">
        <v>1</v>
      </c>
      <c r="CJ52" s="150">
        <v>1</v>
      </c>
      <c r="CK52" s="150">
        <v>1</v>
      </c>
      <c r="CL52" s="150">
        <v>1</v>
      </c>
      <c r="CM52" s="150">
        <v>1</v>
      </c>
      <c r="CN52" s="150">
        <v>1</v>
      </c>
      <c r="CO52" s="150">
        <v>1</v>
      </c>
      <c r="CP52" s="150">
        <v>1</v>
      </c>
      <c r="CQ52" s="150">
        <v>1</v>
      </c>
      <c r="CR52" s="150">
        <v>1</v>
      </c>
      <c r="CS52" s="150">
        <v>1</v>
      </c>
      <c r="CT52" s="150">
        <v>1</v>
      </c>
      <c r="CU52" s="150">
        <v>1</v>
      </c>
      <c r="CV52" s="150">
        <v>1</v>
      </c>
      <c r="CW52" s="150">
        <v>0</v>
      </c>
      <c r="CX52" s="150">
        <v>1</v>
      </c>
      <c r="CY52" s="150">
        <v>1</v>
      </c>
      <c r="CZ52" s="150">
        <v>0</v>
      </c>
      <c r="DA52" s="150">
        <v>0</v>
      </c>
      <c r="DB52" s="150">
        <v>0</v>
      </c>
      <c r="DC52" s="150">
        <v>1</v>
      </c>
      <c r="DD52" s="150">
        <v>1</v>
      </c>
      <c r="DE52" s="150">
        <v>1</v>
      </c>
      <c r="DF52" s="151"/>
      <c r="DH52" s="151"/>
      <c r="DI52" s="151"/>
      <c r="DJ52" s="151"/>
      <c r="DK52" s="151"/>
    </row>
    <row r="53" spans="1:115" s="152" customFormat="1" x14ac:dyDescent="0.25">
      <c r="A53" s="149" t="s">
        <v>408</v>
      </c>
      <c r="B53" s="149" t="s">
        <v>405</v>
      </c>
      <c r="C53" s="150" t="s">
        <v>464</v>
      </c>
      <c r="D53" s="150">
        <v>48</v>
      </c>
      <c r="E53" s="150">
        <v>646</v>
      </c>
      <c r="F53" s="150">
        <v>140</v>
      </c>
      <c r="G53" s="150">
        <v>0</v>
      </c>
      <c r="H53" s="150">
        <v>0</v>
      </c>
      <c r="I53" s="150">
        <v>0</v>
      </c>
      <c r="J53" s="150" t="s">
        <v>406</v>
      </c>
      <c r="K53" s="150">
        <v>1</v>
      </c>
      <c r="L53" s="150">
        <v>1</v>
      </c>
      <c r="M53" s="150">
        <v>1</v>
      </c>
      <c r="N53" s="150">
        <v>1</v>
      </c>
      <c r="O53" s="150">
        <v>1</v>
      </c>
      <c r="P53" s="150">
        <v>1</v>
      </c>
      <c r="Q53" s="150">
        <v>1</v>
      </c>
      <c r="R53" s="150">
        <v>1</v>
      </c>
      <c r="S53" s="150">
        <v>1</v>
      </c>
      <c r="T53" s="150">
        <v>1</v>
      </c>
      <c r="U53" s="150">
        <v>1</v>
      </c>
      <c r="V53" s="150"/>
      <c r="W53" s="150">
        <v>1</v>
      </c>
      <c r="X53" s="150">
        <v>1</v>
      </c>
      <c r="Y53" s="150">
        <v>1</v>
      </c>
      <c r="Z53" s="150">
        <v>1</v>
      </c>
      <c r="AA53" s="150">
        <v>1</v>
      </c>
      <c r="AB53" s="150">
        <v>1</v>
      </c>
      <c r="AC53" s="150">
        <v>1</v>
      </c>
      <c r="AD53" s="150">
        <v>1</v>
      </c>
      <c r="AE53" s="150">
        <v>1</v>
      </c>
      <c r="AF53" s="150">
        <v>1</v>
      </c>
      <c r="AG53" s="150">
        <v>1</v>
      </c>
      <c r="AH53" s="150">
        <v>1</v>
      </c>
      <c r="AI53" s="150">
        <v>1</v>
      </c>
      <c r="AJ53" s="150">
        <v>1</v>
      </c>
      <c r="AK53" s="150">
        <v>1</v>
      </c>
      <c r="AL53" s="150">
        <v>1</v>
      </c>
      <c r="AM53" s="150">
        <v>1</v>
      </c>
      <c r="AN53" s="150">
        <v>1</v>
      </c>
      <c r="AO53" s="150">
        <v>1</v>
      </c>
      <c r="AP53" s="150">
        <v>1</v>
      </c>
      <c r="AQ53" s="150">
        <v>1</v>
      </c>
      <c r="AR53" s="150">
        <v>1</v>
      </c>
      <c r="AS53" s="150">
        <v>1</v>
      </c>
      <c r="AT53" s="150">
        <v>1</v>
      </c>
      <c r="AU53" s="150">
        <v>1</v>
      </c>
      <c r="AV53" s="150">
        <v>1</v>
      </c>
      <c r="AW53" s="150">
        <v>1</v>
      </c>
      <c r="AX53" s="150">
        <v>1</v>
      </c>
      <c r="AY53" s="150">
        <v>1</v>
      </c>
      <c r="AZ53" s="150"/>
      <c r="BA53" s="150"/>
      <c r="BB53" s="150"/>
      <c r="BC53" s="150"/>
      <c r="BD53" s="150">
        <v>1</v>
      </c>
      <c r="BE53" s="150">
        <v>1</v>
      </c>
      <c r="BF53" s="150">
        <v>1</v>
      </c>
      <c r="BG53" s="150">
        <v>1</v>
      </c>
      <c r="BH53" s="150">
        <v>1</v>
      </c>
      <c r="BI53" s="150">
        <v>1</v>
      </c>
      <c r="BJ53" s="150">
        <v>1</v>
      </c>
      <c r="BK53" s="150">
        <v>1</v>
      </c>
      <c r="BL53" s="150">
        <v>1</v>
      </c>
      <c r="BM53" s="150">
        <v>1</v>
      </c>
      <c r="BN53" s="150">
        <v>1</v>
      </c>
      <c r="BO53" s="150">
        <v>1</v>
      </c>
      <c r="BP53" s="150">
        <v>1</v>
      </c>
      <c r="BQ53" s="150">
        <v>1</v>
      </c>
      <c r="BR53" s="150">
        <v>1</v>
      </c>
      <c r="BS53" s="150">
        <v>1</v>
      </c>
      <c r="BT53" s="150">
        <v>1</v>
      </c>
      <c r="BU53" s="150">
        <v>1</v>
      </c>
      <c r="BV53" s="150">
        <v>1</v>
      </c>
      <c r="BW53" s="150">
        <v>1</v>
      </c>
      <c r="BX53" s="150">
        <v>1</v>
      </c>
      <c r="BY53" s="150">
        <v>1</v>
      </c>
      <c r="BZ53" s="150"/>
      <c r="CA53" s="150">
        <v>1</v>
      </c>
      <c r="CB53" s="150">
        <v>1</v>
      </c>
      <c r="CC53" s="150">
        <v>1</v>
      </c>
      <c r="CD53" s="150">
        <v>1</v>
      </c>
      <c r="CE53" s="150">
        <v>1</v>
      </c>
      <c r="CF53" s="150">
        <v>1</v>
      </c>
      <c r="CG53" s="150">
        <v>1</v>
      </c>
      <c r="CH53" s="150">
        <v>1</v>
      </c>
      <c r="CI53" s="150">
        <v>1</v>
      </c>
      <c r="CJ53" s="150">
        <v>1</v>
      </c>
      <c r="CK53" s="150">
        <v>1</v>
      </c>
      <c r="CL53" s="150">
        <v>1</v>
      </c>
      <c r="CM53" s="150">
        <v>1</v>
      </c>
      <c r="CN53" s="150">
        <v>1</v>
      </c>
      <c r="CO53" s="150">
        <v>1</v>
      </c>
      <c r="CP53" s="150">
        <v>1</v>
      </c>
      <c r="CQ53" s="150">
        <v>1</v>
      </c>
      <c r="CR53" s="150">
        <v>1</v>
      </c>
      <c r="CS53" s="150">
        <v>1</v>
      </c>
      <c r="CT53" s="150">
        <v>1</v>
      </c>
      <c r="CU53" s="150">
        <v>1</v>
      </c>
      <c r="CV53" s="150">
        <v>0</v>
      </c>
      <c r="CW53" s="150">
        <v>0</v>
      </c>
      <c r="CX53" s="150">
        <v>0</v>
      </c>
      <c r="CY53" s="150">
        <v>0</v>
      </c>
      <c r="CZ53" s="150">
        <v>0</v>
      </c>
      <c r="DA53" s="150">
        <v>0</v>
      </c>
      <c r="DB53" s="150">
        <v>0</v>
      </c>
      <c r="DC53" s="150">
        <v>1</v>
      </c>
      <c r="DD53" s="150">
        <v>1</v>
      </c>
      <c r="DE53" s="150">
        <v>1</v>
      </c>
      <c r="DF53" s="151"/>
      <c r="DH53" s="151"/>
      <c r="DI53" s="151"/>
      <c r="DJ53" s="151"/>
      <c r="DK53" s="151"/>
    </row>
    <row r="54" spans="1:115" s="152" customFormat="1" x14ac:dyDescent="0.25">
      <c r="A54" s="149" t="s">
        <v>408</v>
      </c>
      <c r="B54" s="149" t="s">
        <v>405</v>
      </c>
      <c r="C54" s="150" t="s">
        <v>465</v>
      </c>
      <c r="D54" s="150">
        <v>49</v>
      </c>
      <c r="E54" s="150">
        <v>421</v>
      </c>
      <c r="F54" s="150">
        <v>98</v>
      </c>
      <c r="G54" s="150">
        <v>0</v>
      </c>
      <c r="H54" s="150">
        <v>0</v>
      </c>
      <c r="I54" s="150">
        <v>0</v>
      </c>
      <c r="J54" s="150" t="s">
        <v>407</v>
      </c>
      <c r="K54" s="150">
        <v>1</v>
      </c>
      <c r="L54" s="150">
        <v>1</v>
      </c>
      <c r="M54" s="150">
        <v>1</v>
      </c>
      <c r="N54" s="150">
        <v>1</v>
      </c>
      <c r="O54" s="150">
        <v>1</v>
      </c>
      <c r="P54" s="150">
        <v>1</v>
      </c>
      <c r="Q54" s="150">
        <v>1</v>
      </c>
      <c r="R54" s="150">
        <v>1</v>
      </c>
      <c r="S54" s="150">
        <v>1</v>
      </c>
      <c r="T54" s="150">
        <v>1</v>
      </c>
      <c r="U54" s="150">
        <v>1</v>
      </c>
      <c r="V54" s="150"/>
      <c r="W54" s="150">
        <v>1</v>
      </c>
      <c r="X54" s="150">
        <v>1</v>
      </c>
      <c r="Y54" s="150">
        <v>1</v>
      </c>
      <c r="Z54" s="150">
        <v>1</v>
      </c>
      <c r="AA54" s="150">
        <v>1</v>
      </c>
      <c r="AB54" s="150">
        <v>1</v>
      </c>
      <c r="AC54" s="150">
        <v>1</v>
      </c>
      <c r="AD54" s="150">
        <v>1</v>
      </c>
      <c r="AE54" s="150">
        <v>1</v>
      </c>
      <c r="AF54" s="150">
        <v>1</v>
      </c>
      <c r="AG54" s="150">
        <v>1</v>
      </c>
      <c r="AH54" s="150">
        <v>1</v>
      </c>
      <c r="AI54" s="150">
        <v>1</v>
      </c>
      <c r="AJ54" s="150">
        <v>1</v>
      </c>
      <c r="AK54" s="150">
        <v>1</v>
      </c>
      <c r="AL54" s="150">
        <v>1</v>
      </c>
      <c r="AM54" s="150">
        <v>1</v>
      </c>
      <c r="AN54" s="150">
        <v>1</v>
      </c>
      <c r="AO54" s="150">
        <v>1</v>
      </c>
      <c r="AP54" s="150">
        <v>1</v>
      </c>
      <c r="AQ54" s="150">
        <v>1</v>
      </c>
      <c r="AR54" s="150">
        <v>1</v>
      </c>
      <c r="AS54" s="150">
        <v>1</v>
      </c>
      <c r="AT54" s="150">
        <v>1</v>
      </c>
      <c r="AU54" s="150">
        <v>1</v>
      </c>
      <c r="AV54" s="150">
        <v>1</v>
      </c>
      <c r="AW54" s="150">
        <v>1</v>
      </c>
      <c r="AX54" s="150">
        <v>1</v>
      </c>
      <c r="AY54" s="150">
        <v>1</v>
      </c>
      <c r="AZ54" s="150"/>
      <c r="BA54" s="150"/>
      <c r="BB54" s="150"/>
      <c r="BC54" s="150"/>
      <c r="BD54" s="150">
        <v>1</v>
      </c>
      <c r="BE54" s="150">
        <v>1</v>
      </c>
      <c r="BF54" s="150">
        <v>1</v>
      </c>
      <c r="BG54" s="150">
        <v>1</v>
      </c>
      <c r="BH54" s="150">
        <v>1</v>
      </c>
      <c r="BI54" s="150">
        <v>1</v>
      </c>
      <c r="BJ54" s="150">
        <v>1</v>
      </c>
      <c r="BK54" s="150">
        <v>1</v>
      </c>
      <c r="BL54" s="150">
        <v>1</v>
      </c>
      <c r="BM54" s="150">
        <v>1</v>
      </c>
      <c r="BN54" s="150">
        <v>1</v>
      </c>
      <c r="BO54" s="150">
        <v>1</v>
      </c>
      <c r="BP54" s="150">
        <v>1</v>
      </c>
      <c r="BQ54" s="150">
        <v>1</v>
      </c>
      <c r="BR54" s="150">
        <v>1</v>
      </c>
      <c r="BS54" s="150">
        <v>1</v>
      </c>
      <c r="BT54" s="150">
        <v>1</v>
      </c>
      <c r="BU54" s="150">
        <v>1</v>
      </c>
      <c r="BV54" s="150">
        <v>1</v>
      </c>
      <c r="BW54" s="150">
        <v>1</v>
      </c>
      <c r="BX54" s="150">
        <v>1</v>
      </c>
      <c r="BY54" s="150">
        <v>1</v>
      </c>
      <c r="BZ54" s="150"/>
      <c r="CA54" s="150">
        <v>1</v>
      </c>
      <c r="CB54" s="150">
        <v>1</v>
      </c>
      <c r="CC54" s="150">
        <v>1</v>
      </c>
      <c r="CD54" s="150">
        <v>1</v>
      </c>
      <c r="CE54" s="150">
        <v>1</v>
      </c>
      <c r="CF54" s="150">
        <v>1</v>
      </c>
      <c r="CG54" s="150">
        <v>1</v>
      </c>
      <c r="CH54" s="150">
        <v>1</v>
      </c>
      <c r="CI54" s="150">
        <v>1</v>
      </c>
      <c r="CJ54" s="150">
        <v>1</v>
      </c>
      <c r="CK54" s="150">
        <v>1</v>
      </c>
      <c r="CL54" s="150">
        <v>1</v>
      </c>
      <c r="CM54" s="150">
        <v>1</v>
      </c>
      <c r="CN54" s="150">
        <v>1</v>
      </c>
      <c r="CO54" s="150">
        <v>1</v>
      </c>
      <c r="CP54" s="150">
        <v>1</v>
      </c>
      <c r="CQ54" s="150">
        <v>1</v>
      </c>
      <c r="CR54" s="150">
        <v>1</v>
      </c>
      <c r="CS54" s="150">
        <v>1</v>
      </c>
      <c r="CT54" s="150">
        <v>1</v>
      </c>
      <c r="CU54" s="150">
        <v>1</v>
      </c>
      <c r="CV54" s="150">
        <v>1</v>
      </c>
      <c r="CW54" s="150">
        <v>0</v>
      </c>
      <c r="CX54" s="150">
        <v>0</v>
      </c>
      <c r="CY54" s="150">
        <v>0</v>
      </c>
      <c r="CZ54" s="150">
        <v>0</v>
      </c>
      <c r="DA54" s="150">
        <v>0</v>
      </c>
      <c r="DB54" s="150">
        <v>0</v>
      </c>
      <c r="DC54" s="150">
        <v>1</v>
      </c>
      <c r="DD54" s="150">
        <v>1</v>
      </c>
      <c r="DE54" s="150">
        <v>1</v>
      </c>
      <c r="DF54" s="151"/>
      <c r="DH54" s="151"/>
      <c r="DI54" s="151"/>
      <c r="DJ54" s="151"/>
      <c r="DK54" s="151"/>
    </row>
    <row r="55" spans="1:115" s="152" customFormat="1" x14ac:dyDescent="0.25">
      <c r="A55" s="149" t="s">
        <v>408</v>
      </c>
      <c r="B55" s="149" t="s">
        <v>405</v>
      </c>
      <c r="C55" s="150" t="s">
        <v>466</v>
      </c>
      <c r="D55" s="150">
        <v>50</v>
      </c>
      <c r="E55" s="150">
        <v>350</v>
      </c>
      <c r="F55" s="150">
        <v>60</v>
      </c>
      <c r="G55" s="150">
        <v>3</v>
      </c>
      <c r="H55" s="150">
        <v>1</v>
      </c>
      <c r="I55" s="150">
        <v>0</v>
      </c>
      <c r="J55" s="150" t="s">
        <v>407</v>
      </c>
      <c r="K55" s="150">
        <v>1</v>
      </c>
      <c r="L55" s="150">
        <v>1</v>
      </c>
      <c r="M55" s="150">
        <v>1</v>
      </c>
      <c r="N55" s="150">
        <v>1</v>
      </c>
      <c r="O55" s="150">
        <v>1</v>
      </c>
      <c r="P55" s="150">
        <v>1</v>
      </c>
      <c r="Q55" s="150">
        <v>1</v>
      </c>
      <c r="R55" s="150">
        <v>1</v>
      </c>
      <c r="S55" s="150">
        <v>1</v>
      </c>
      <c r="T55" s="150">
        <v>1</v>
      </c>
      <c r="U55" s="150">
        <v>1</v>
      </c>
      <c r="V55" s="150"/>
      <c r="W55" s="150">
        <v>1</v>
      </c>
      <c r="X55" s="150">
        <v>1</v>
      </c>
      <c r="Y55" s="150">
        <v>1</v>
      </c>
      <c r="Z55" s="150">
        <v>1</v>
      </c>
      <c r="AA55" s="150">
        <v>1</v>
      </c>
      <c r="AB55" s="150">
        <v>1</v>
      </c>
      <c r="AC55" s="150">
        <v>1</v>
      </c>
      <c r="AD55" s="150">
        <v>1</v>
      </c>
      <c r="AE55" s="150">
        <v>1</v>
      </c>
      <c r="AF55" s="150">
        <v>1</v>
      </c>
      <c r="AG55" s="150">
        <v>1</v>
      </c>
      <c r="AH55" s="150">
        <v>1</v>
      </c>
      <c r="AI55" s="150">
        <v>1</v>
      </c>
      <c r="AJ55" s="150">
        <v>1</v>
      </c>
      <c r="AK55" s="150">
        <v>1</v>
      </c>
      <c r="AL55" s="150">
        <v>1</v>
      </c>
      <c r="AM55" s="150">
        <v>1</v>
      </c>
      <c r="AN55" s="150">
        <v>1</v>
      </c>
      <c r="AO55" s="150">
        <v>1</v>
      </c>
      <c r="AP55" s="150">
        <v>1</v>
      </c>
      <c r="AQ55" s="150">
        <v>1</v>
      </c>
      <c r="AR55" s="150">
        <v>1</v>
      </c>
      <c r="AS55" s="150">
        <v>1</v>
      </c>
      <c r="AT55" s="150">
        <v>1</v>
      </c>
      <c r="AU55" s="150">
        <v>1</v>
      </c>
      <c r="AV55" s="150">
        <v>1</v>
      </c>
      <c r="AW55" s="150">
        <v>1</v>
      </c>
      <c r="AX55" s="150">
        <v>1</v>
      </c>
      <c r="AY55" s="150">
        <v>1</v>
      </c>
      <c r="AZ55" s="150"/>
      <c r="BA55" s="150"/>
      <c r="BB55" s="150"/>
      <c r="BC55" s="150"/>
      <c r="BD55" s="150">
        <v>1</v>
      </c>
      <c r="BE55" s="150">
        <v>1</v>
      </c>
      <c r="BF55" s="150">
        <v>1</v>
      </c>
      <c r="BG55" s="150">
        <v>1</v>
      </c>
      <c r="BH55" s="150">
        <v>1</v>
      </c>
      <c r="BI55" s="150">
        <v>1</v>
      </c>
      <c r="BJ55" s="150">
        <v>1</v>
      </c>
      <c r="BK55" s="150">
        <v>1</v>
      </c>
      <c r="BL55" s="150">
        <v>1</v>
      </c>
      <c r="BM55" s="150">
        <v>1</v>
      </c>
      <c r="BN55" s="150">
        <v>1</v>
      </c>
      <c r="BO55" s="150">
        <v>1</v>
      </c>
      <c r="BP55" s="150">
        <v>1</v>
      </c>
      <c r="BQ55" s="150">
        <v>1</v>
      </c>
      <c r="BR55" s="150">
        <v>1</v>
      </c>
      <c r="BS55" s="150">
        <v>1</v>
      </c>
      <c r="BT55" s="150">
        <v>1</v>
      </c>
      <c r="BU55" s="150">
        <v>1</v>
      </c>
      <c r="BV55" s="150">
        <v>1</v>
      </c>
      <c r="BW55" s="150">
        <v>1</v>
      </c>
      <c r="BX55" s="150">
        <v>1</v>
      </c>
      <c r="BY55" s="150">
        <v>1</v>
      </c>
      <c r="BZ55" s="150"/>
      <c r="CA55" s="150">
        <v>1</v>
      </c>
      <c r="CB55" s="150">
        <v>1</v>
      </c>
      <c r="CC55" s="150">
        <v>1</v>
      </c>
      <c r="CD55" s="150">
        <v>1</v>
      </c>
      <c r="CE55" s="150">
        <v>1</v>
      </c>
      <c r="CF55" s="150">
        <v>1</v>
      </c>
      <c r="CG55" s="150">
        <v>1</v>
      </c>
      <c r="CH55" s="150">
        <v>1</v>
      </c>
      <c r="CI55" s="150">
        <v>1</v>
      </c>
      <c r="CJ55" s="150">
        <v>1</v>
      </c>
      <c r="CK55" s="150">
        <v>1</v>
      </c>
      <c r="CL55" s="150">
        <v>1</v>
      </c>
      <c r="CM55" s="150">
        <v>1</v>
      </c>
      <c r="CN55" s="150">
        <v>1</v>
      </c>
      <c r="CO55" s="150">
        <v>1</v>
      </c>
      <c r="CP55" s="150">
        <v>1</v>
      </c>
      <c r="CQ55" s="150">
        <v>1</v>
      </c>
      <c r="CR55" s="150">
        <v>1</v>
      </c>
      <c r="CS55" s="150">
        <v>1</v>
      </c>
      <c r="CT55" s="150">
        <v>1</v>
      </c>
      <c r="CU55" s="150">
        <v>0</v>
      </c>
      <c r="CV55" s="150">
        <v>1</v>
      </c>
      <c r="CW55" s="150">
        <v>0</v>
      </c>
      <c r="CX55" s="150">
        <v>0</v>
      </c>
      <c r="CY55" s="150">
        <v>0</v>
      </c>
      <c r="CZ55" s="150">
        <v>0</v>
      </c>
      <c r="DA55" s="150">
        <v>0</v>
      </c>
      <c r="DB55" s="150">
        <v>0</v>
      </c>
      <c r="DC55" s="150">
        <v>1</v>
      </c>
      <c r="DD55" s="150">
        <v>1</v>
      </c>
      <c r="DE55" s="150">
        <v>1</v>
      </c>
      <c r="DF55" s="151"/>
      <c r="DH55" s="151"/>
      <c r="DI55" s="151"/>
      <c r="DJ55" s="151"/>
      <c r="DK55" s="151"/>
    </row>
    <row r="56" spans="1:115" s="152" customFormat="1" x14ac:dyDescent="0.25">
      <c r="A56" s="149" t="s">
        <v>408</v>
      </c>
      <c r="B56" s="149" t="s">
        <v>405</v>
      </c>
      <c r="C56" s="150" t="s">
        <v>467</v>
      </c>
      <c r="D56" s="150">
        <v>51</v>
      </c>
      <c r="E56" s="150">
        <v>243</v>
      </c>
      <c r="F56" s="150">
        <v>41</v>
      </c>
      <c r="G56" s="150">
        <v>3</v>
      </c>
      <c r="H56" s="150">
        <v>1</v>
      </c>
      <c r="I56" s="150">
        <v>1</v>
      </c>
      <c r="J56" s="150" t="s">
        <v>407</v>
      </c>
      <c r="K56" s="150">
        <v>1</v>
      </c>
      <c r="L56" s="150">
        <v>1</v>
      </c>
      <c r="M56" s="150">
        <v>1</v>
      </c>
      <c r="N56" s="150">
        <v>1</v>
      </c>
      <c r="O56" s="150">
        <v>1</v>
      </c>
      <c r="P56" s="150">
        <v>1</v>
      </c>
      <c r="Q56" s="150">
        <v>1</v>
      </c>
      <c r="R56" s="150">
        <v>1</v>
      </c>
      <c r="S56" s="150">
        <v>1</v>
      </c>
      <c r="T56" s="150">
        <v>1</v>
      </c>
      <c r="U56" s="150">
        <v>1</v>
      </c>
      <c r="V56" s="150"/>
      <c r="W56" s="150">
        <v>1</v>
      </c>
      <c r="X56" s="150">
        <v>1</v>
      </c>
      <c r="Y56" s="150">
        <v>1</v>
      </c>
      <c r="Z56" s="150">
        <v>1</v>
      </c>
      <c r="AA56" s="150">
        <v>1</v>
      </c>
      <c r="AB56" s="150">
        <v>1</v>
      </c>
      <c r="AC56" s="150">
        <v>1</v>
      </c>
      <c r="AD56" s="150">
        <v>1</v>
      </c>
      <c r="AE56" s="150">
        <v>1</v>
      </c>
      <c r="AF56" s="150">
        <v>1</v>
      </c>
      <c r="AG56" s="150">
        <v>1</v>
      </c>
      <c r="AH56" s="150">
        <v>1</v>
      </c>
      <c r="AI56" s="150">
        <v>1</v>
      </c>
      <c r="AJ56" s="150">
        <v>1</v>
      </c>
      <c r="AK56" s="150">
        <v>1</v>
      </c>
      <c r="AL56" s="150">
        <v>1</v>
      </c>
      <c r="AM56" s="150">
        <v>1</v>
      </c>
      <c r="AN56" s="150">
        <v>1</v>
      </c>
      <c r="AO56" s="150">
        <v>1</v>
      </c>
      <c r="AP56" s="150">
        <v>1</v>
      </c>
      <c r="AQ56" s="150">
        <v>1</v>
      </c>
      <c r="AR56" s="150">
        <v>1</v>
      </c>
      <c r="AS56" s="150">
        <v>1</v>
      </c>
      <c r="AT56" s="150">
        <v>1</v>
      </c>
      <c r="AU56" s="150">
        <v>1</v>
      </c>
      <c r="AV56" s="150">
        <v>1</v>
      </c>
      <c r="AW56" s="150">
        <v>1</v>
      </c>
      <c r="AX56" s="150">
        <v>1</v>
      </c>
      <c r="AY56" s="150">
        <v>1</v>
      </c>
      <c r="AZ56" s="150"/>
      <c r="BA56" s="150"/>
      <c r="BB56" s="150"/>
      <c r="BC56" s="150"/>
      <c r="BD56" s="150">
        <v>1</v>
      </c>
      <c r="BE56" s="150">
        <v>1</v>
      </c>
      <c r="BF56" s="150">
        <v>1</v>
      </c>
      <c r="BG56" s="150">
        <v>1</v>
      </c>
      <c r="BH56" s="150">
        <v>1</v>
      </c>
      <c r="BI56" s="150">
        <v>1</v>
      </c>
      <c r="BJ56" s="150">
        <v>1</v>
      </c>
      <c r="BK56" s="150">
        <v>1</v>
      </c>
      <c r="BL56" s="150">
        <v>1</v>
      </c>
      <c r="BM56" s="150">
        <v>1</v>
      </c>
      <c r="BN56" s="150">
        <v>1</v>
      </c>
      <c r="BO56" s="150">
        <v>1</v>
      </c>
      <c r="BP56" s="150">
        <v>1</v>
      </c>
      <c r="BQ56" s="150">
        <v>1</v>
      </c>
      <c r="BR56" s="150">
        <v>1</v>
      </c>
      <c r="BS56" s="150">
        <v>1</v>
      </c>
      <c r="BT56" s="150">
        <v>1</v>
      </c>
      <c r="BU56" s="150">
        <v>1</v>
      </c>
      <c r="BV56" s="150">
        <v>1</v>
      </c>
      <c r="BW56" s="150">
        <v>1</v>
      </c>
      <c r="BX56" s="150">
        <v>1</v>
      </c>
      <c r="BY56" s="150">
        <v>1</v>
      </c>
      <c r="BZ56" s="150"/>
      <c r="CA56" s="150">
        <v>1</v>
      </c>
      <c r="CB56" s="150">
        <v>1</v>
      </c>
      <c r="CC56" s="150">
        <v>1</v>
      </c>
      <c r="CD56" s="150">
        <v>1</v>
      </c>
      <c r="CE56" s="150">
        <v>1</v>
      </c>
      <c r="CF56" s="150">
        <v>1</v>
      </c>
      <c r="CG56" s="150">
        <v>1</v>
      </c>
      <c r="CH56" s="150">
        <v>1</v>
      </c>
      <c r="CI56" s="150">
        <v>1</v>
      </c>
      <c r="CJ56" s="150">
        <v>1</v>
      </c>
      <c r="CK56" s="150">
        <v>1</v>
      </c>
      <c r="CL56" s="150">
        <v>1</v>
      </c>
      <c r="CM56" s="150">
        <v>1</v>
      </c>
      <c r="CN56" s="150">
        <v>1</v>
      </c>
      <c r="CO56" s="150">
        <v>1</v>
      </c>
      <c r="CP56" s="150">
        <v>1</v>
      </c>
      <c r="CQ56" s="150">
        <v>1</v>
      </c>
      <c r="CR56" s="150">
        <v>1</v>
      </c>
      <c r="CS56" s="150">
        <v>1</v>
      </c>
      <c r="CT56" s="150">
        <v>1</v>
      </c>
      <c r="CU56" s="150">
        <v>1</v>
      </c>
      <c r="CV56" s="150">
        <v>1</v>
      </c>
      <c r="CW56" s="150">
        <v>0</v>
      </c>
      <c r="CX56" s="150">
        <v>0</v>
      </c>
      <c r="CY56" s="150">
        <v>0</v>
      </c>
      <c r="CZ56" s="150">
        <v>1</v>
      </c>
      <c r="DA56" s="150">
        <v>0</v>
      </c>
      <c r="DB56" s="150">
        <v>0</v>
      </c>
      <c r="DC56" s="150">
        <v>1</v>
      </c>
      <c r="DD56" s="150">
        <v>1</v>
      </c>
      <c r="DE56" s="150">
        <v>1</v>
      </c>
      <c r="DF56" s="151"/>
      <c r="DH56" s="151"/>
      <c r="DI56" s="151"/>
      <c r="DJ56" s="151"/>
      <c r="DK56" s="151"/>
    </row>
    <row r="57" spans="1:115" s="152" customFormat="1" x14ac:dyDescent="0.25">
      <c r="A57" s="149" t="s">
        <v>408</v>
      </c>
      <c r="B57" s="149" t="s">
        <v>405</v>
      </c>
      <c r="C57" s="150" t="s">
        <v>468</v>
      </c>
      <c r="D57" s="150">
        <v>52</v>
      </c>
      <c r="E57" s="150">
        <v>767</v>
      </c>
      <c r="F57" s="150">
        <v>131</v>
      </c>
      <c r="G57" s="150">
        <v>2</v>
      </c>
      <c r="H57" s="150">
        <v>1</v>
      </c>
      <c r="I57" s="150">
        <v>0</v>
      </c>
      <c r="J57" s="150" t="s">
        <v>407</v>
      </c>
      <c r="K57" s="150">
        <v>1</v>
      </c>
      <c r="L57" s="150">
        <v>1</v>
      </c>
      <c r="M57" s="150">
        <v>1</v>
      </c>
      <c r="N57" s="150">
        <v>1</v>
      </c>
      <c r="O57" s="150">
        <v>1</v>
      </c>
      <c r="P57" s="150">
        <v>1</v>
      </c>
      <c r="Q57" s="150">
        <v>1</v>
      </c>
      <c r="R57" s="150">
        <v>1</v>
      </c>
      <c r="S57" s="150">
        <v>1</v>
      </c>
      <c r="T57" s="150">
        <v>1</v>
      </c>
      <c r="U57" s="150">
        <v>1</v>
      </c>
      <c r="V57" s="150"/>
      <c r="W57" s="150">
        <v>1</v>
      </c>
      <c r="X57" s="150">
        <v>1</v>
      </c>
      <c r="Y57" s="150">
        <v>1</v>
      </c>
      <c r="Z57" s="150">
        <v>1</v>
      </c>
      <c r="AA57" s="150">
        <v>1</v>
      </c>
      <c r="AB57" s="150">
        <v>1</v>
      </c>
      <c r="AC57" s="150">
        <v>1</v>
      </c>
      <c r="AD57" s="150">
        <v>1</v>
      </c>
      <c r="AE57" s="150">
        <v>1</v>
      </c>
      <c r="AF57" s="150">
        <v>1</v>
      </c>
      <c r="AG57" s="150">
        <v>1</v>
      </c>
      <c r="AH57" s="150">
        <v>1</v>
      </c>
      <c r="AI57" s="150">
        <v>1</v>
      </c>
      <c r="AJ57" s="150">
        <v>1</v>
      </c>
      <c r="AK57" s="150">
        <v>1</v>
      </c>
      <c r="AL57" s="150">
        <v>1</v>
      </c>
      <c r="AM57" s="150">
        <v>1</v>
      </c>
      <c r="AN57" s="150">
        <v>1</v>
      </c>
      <c r="AO57" s="150">
        <v>1</v>
      </c>
      <c r="AP57" s="150">
        <v>1</v>
      </c>
      <c r="AQ57" s="150">
        <v>1</v>
      </c>
      <c r="AR57" s="150">
        <v>1</v>
      </c>
      <c r="AS57" s="150">
        <v>1</v>
      </c>
      <c r="AT57" s="150">
        <v>1</v>
      </c>
      <c r="AU57" s="150">
        <v>1</v>
      </c>
      <c r="AV57" s="150">
        <v>1</v>
      </c>
      <c r="AW57" s="150">
        <v>1</v>
      </c>
      <c r="AX57" s="150">
        <v>1</v>
      </c>
      <c r="AY57" s="150">
        <v>1</v>
      </c>
      <c r="AZ57" s="150"/>
      <c r="BA57" s="150"/>
      <c r="BB57" s="150"/>
      <c r="BC57" s="150"/>
      <c r="BD57" s="150">
        <v>1</v>
      </c>
      <c r="BE57" s="150">
        <v>1</v>
      </c>
      <c r="BF57" s="150">
        <v>1</v>
      </c>
      <c r="BG57" s="150">
        <v>1</v>
      </c>
      <c r="BH57" s="150">
        <v>1</v>
      </c>
      <c r="BI57" s="150">
        <v>1</v>
      </c>
      <c r="BJ57" s="150">
        <v>1</v>
      </c>
      <c r="BK57" s="150">
        <v>1</v>
      </c>
      <c r="BL57" s="150">
        <v>1</v>
      </c>
      <c r="BM57" s="150">
        <v>1</v>
      </c>
      <c r="BN57" s="150">
        <v>1</v>
      </c>
      <c r="BO57" s="150">
        <v>1</v>
      </c>
      <c r="BP57" s="150">
        <v>1</v>
      </c>
      <c r="BQ57" s="150">
        <v>1</v>
      </c>
      <c r="BR57" s="150">
        <v>1</v>
      </c>
      <c r="BS57" s="150">
        <v>1</v>
      </c>
      <c r="BT57" s="150">
        <v>1</v>
      </c>
      <c r="BU57" s="150">
        <v>1</v>
      </c>
      <c r="BV57" s="150">
        <v>1</v>
      </c>
      <c r="BW57" s="150">
        <v>1</v>
      </c>
      <c r="BX57" s="150">
        <v>1</v>
      </c>
      <c r="BY57" s="150">
        <v>1</v>
      </c>
      <c r="BZ57" s="150"/>
      <c r="CA57" s="150">
        <v>1</v>
      </c>
      <c r="CB57" s="150">
        <v>1</v>
      </c>
      <c r="CC57" s="150">
        <v>1</v>
      </c>
      <c r="CD57" s="150">
        <v>1</v>
      </c>
      <c r="CE57" s="150">
        <v>1</v>
      </c>
      <c r="CF57" s="150">
        <v>1</v>
      </c>
      <c r="CG57" s="150">
        <v>1</v>
      </c>
      <c r="CH57" s="150">
        <v>1</v>
      </c>
      <c r="CI57" s="150">
        <v>1</v>
      </c>
      <c r="CJ57" s="150">
        <v>1</v>
      </c>
      <c r="CK57" s="150">
        <v>1</v>
      </c>
      <c r="CL57" s="150">
        <v>1</v>
      </c>
      <c r="CM57" s="150">
        <v>1</v>
      </c>
      <c r="CN57" s="150">
        <v>1</v>
      </c>
      <c r="CO57" s="150">
        <v>1</v>
      </c>
      <c r="CP57" s="150">
        <v>1</v>
      </c>
      <c r="CQ57" s="150">
        <v>1</v>
      </c>
      <c r="CR57" s="150">
        <v>1</v>
      </c>
      <c r="CS57" s="150">
        <v>1</v>
      </c>
      <c r="CT57" s="150">
        <v>1</v>
      </c>
      <c r="CU57" s="150">
        <v>0</v>
      </c>
      <c r="CV57" s="150">
        <v>1</v>
      </c>
      <c r="CW57" s="150">
        <v>0</v>
      </c>
      <c r="CX57" s="150">
        <v>0</v>
      </c>
      <c r="CY57" s="150">
        <v>0</v>
      </c>
      <c r="CZ57" s="150">
        <v>0</v>
      </c>
      <c r="DA57" s="150">
        <v>0</v>
      </c>
      <c r="DB57" s="150">
        <v>0</v>
      </c>
      <c r="DC57" s="150">
        <v>1</v>
      </c>
      <c r="DD57" s="150">
        <v>1</v>
      </c>
      <c r="DE57" s="150">
        <v>1</v>
      </c>
      <c r="DF57" s="151"/>
      <c r="DH57" s="151"/>
      <c r="DI57" s="151"/>
      <c r="DJ57" s="151"/>
      <c r="DK57" s="151"/>
    </row>
    <row r="58" spans="1:115" s="152" customFormat="1" x14ac:dyDescent="0.25">
      <c r="A58" s="149" t="s">
        <v>408</v>
      </c>
      <c r="B58" s="149" t="s">
        <v>413</v>
      </c>
      <c r="C58" s="150" t="s">
        <v>469</v>
      </c>
      <c r="D58" s="150">
        <v>53</v>
      </c>
      <c r="E58" s="150">
        <v>210</v>
      </c>
      <c r="F58" s="150"/>
      <c r="G58" s="150">
        <v>3</v>
      </c>
      <c r="H58" s="150">
        <v>1</v>
      </c>
      <c r="I58" s="150">
        <v>1</v>
      </c>
      <c r="J58" s="150" t="s">
        <v>406</v>
      </c>
      <c r="K58" s="150">
        <v>1</v>
      </c>
      <c r="L58" s="150">
        <v>1</v>
      </c>
      <c r="M58" s="150">
        <v>1</v>
      </c>
      <c r="N58" s="150">
        <v>1</v>
      </c>
      <c r="O58" s="150"/>
      <c r="P58" s="150">
        <v>1</v>
      </c>
      <c r="Q58" s="150">
        <v>1</v>
      </c>
      <c r="R58" s="150">
        <v>1</v>
      </c>
      <c r="S58" s="150"/>
      <c r="T58" s="150"/>
      <c r="U58" s="150"/>
      <c r="V58" s="150"/>
      <c r="W58" s="150">
        <v>1</v>
      </c>
      <c r="X58" s="150">
        <v>1</v>
      </c>
      <c r="Y58" s="150">
        <v>1</v>
      </c>
      <c r="Z58" s="150">
        <v>1</v>
      </c>
      <c r="AA58" s="150">
        <v>1</v>
      </c>
      <c r="AB58" s="150">
        <v>1</v>
      </c>
      <c r="AC58" s="150">
        <v>1</v>
      </c>
      <c r="AD58" s="150">
        <v>1</v>
      </c>
      <c r="AE58" s="150">
        <v>1</v>
      </c>
      <c r="AF58" s="150">
        <v>1</v>
      </c>
      <c r="AG58" s="150">
        <v>1</v>
      </c>
      <c r="AH58" s="150">
        <v>1</v>
      </c>
      <c r="AI58" s="150">
        <v>1</v>
      </c>
      <c r="AJ58" s="150">
        <v>1</v>
      </c>
      <c r="AK58" s="150">
        <v>1</v>
      </c>
      <c r="AL58" s="150"/>
      <c r="AM58" s="150">
        <v>1</v>
      </c>
      <c r="AN58" s="150"/>
      <c r="AO58" s="150">
        <v>1</v>
      </c>
      <c r="AP58" s="150"/>
      <c r="AQ58" s="150"/>
      <c r="AR58" s="150"/>
      <c r="AS58" s="150"/>
      <c r="AT58" s="150"/>
      <c r="AU58" s="150"/>
      <c r="AV58" s="150">
        <v>1</v>
      </c>
      <c r="AW58" s="150">
        <v>1</v>
      </c>
      <c r="AX58" s="150">
        <v>1</v>
      </c>
      <c r="AY58" s="150"/>
      <c r="AZ58" s="150"/>
      <c r="BA58" s="150"/>
      <c r="BB58" s="150"/>
      <c r="BC58" s="150"/>
      <c r="BD58" s="150">
        <v>1</v>
      </c>
      <c r="BE58" s="150">
        <v>1</v>
      </c>
      <c r="BF58" s="150">
        <v>1</v>
      </c>
      <c r="BG58" s="150">
        <v>1</v>
      </c>
      <c r="BH58" s="150">
        <v>1</v>
      </c>
      <c r="BI58" s="150">
        <v>1</v>
      </c>
      <c r="BJ58" s="150">
        <v>1</v>
      </c>
      <c r="BK58" s="150">
        <v>1</v>
      </c>
      <c r="BL58" s="150">
        <v>1</v>
      </c>
      <c r="BM58" s="150">
        <v>1</v>
      </c>
      <c r="BN58" s="150">
        <v>1</v>
      </c>
      <c r="BO58" s="150">
        <v>1</v>
      </c>
      <c r="BP58" s="150">
        <v>1</v>
      </c>
      <c r="BQ58" s="150">
        <v>1</v>
      </c>
      <c r="BR58" s="150">
        <v>1</v>
      </c>
      <c r="BS58" s="150">
        <v>1</v>
      </c>
      <c r="BT58" s="150">
        <v>1</v>
      </c>
      <c r="BU58" s="150">
        <v>1</v>
      </c>
      <c r="BV58" s="150">
        <v>1</v>
      </c>
      <c r="BW58" s="150">
        <v>1</v>
      </c>
      <c r="BX58" s="150"/>
      <c r="BY58" s="150">
        <v>1</v>
      </c>
      <c r="BZ58" s="150"/>
      <c r="CA58" s="150">
        <v>1</v>
      </c>
      <c r="CB58" s="150">
        <v>1</v>
      </c>
      <c r="CC58" s="150">
        <v>1</v>
      </c>
      <c r="CD58" s="150">
        <v>1</v>
      </c>
      <c r="CE58" s="150">
        <v>1</v>
      </c>
      <c r="CF58" s="150">
        <v>1</v>
      </c>
      <c r="CG58" s="150">
        <v>1</v>
      </c>
      <c r="CH58" s="150">
        <v>1</v>
      </c>
      <c r="CI58" s="150"/>
      <c r="CJ58" s="150">
        <v>1</v>
      </c>
      <c r="CK58" s="150">
        <v>1</v>
      </c>
      <c r="CL58" s="150">
        <v>1</v>
      </c>
      <c r="CM58" s="150">
        <v>1</v>
      </c>
      <c r="CN58" s="150">
        <v>1</v>
      </c>
      <c r="CO58" s="150">
        <v>1</v>
      </c>
      <c r="CP58" s="150">
        <v>1</v>
      </c>
      <c r="CQ58" s="150">
        <v>1</v>
      </c>
      <c r="CR58" s="150">
        <v>1</v>
      </c>
      <c r="CS58" s="150">
        <v>1</v>
      </c>
      <c r="CT58" s="150">
        <v>1</v>
      </c>
      <c r="CU58" s="150">
        <v>1</v>
      </c>
      <c r="CV58" s="150">
        <v>1</v>
      </c>
      <c r="CW58" s="150">
        <v>1</v>
      </c>
      <c r="CX58" s="150">
        <v>0</v>
      </c>
      <c r="CY58" s="150">
        <v>0</v>
      </c>
      <c r="CZ58" s="150">
        <v>0</v>
      </c>
      <c r="DA58" s="150">
        <v>0</v>
      </c>
      <c r="DB58" s="150">
        <v>0</v>
      </c>
      <c r="DC58" s="150">
        <v>1</v>
      </c>
      <c r="DD58" s="150">
        <v>1</v>
      </c>
      <c r="DE58" s="150">
        <v>1</v>
      </c>
      <c r="DF58" s="151"/>
      <c r="DH58" s="151"/>
      <c r="DI58" s="151"/>
      <c r="DJ58" s="151"/>
      <c r="DK58" s="151"/>
    </row>
    <row r="59" spans="1:115" s="152" customFormat="1" x14ac:dyDescent="0.25">
      <c r="A59" s="149" t="s">
        <v>408</v>
      </c>
      <c r="B59" s="149" t="s">
        <v>413</v>
      </c>
      <c r="C59" s="150" t="s">
        <v>470</v>
      </c>
      <c r="D59" s="150">
        <v>54</v>
      </c>
      <c r="E59" s="150">
        <v>125</v>
      </c>
      <c r="F59" s="150"/>
      <c r="G59" s="150">
        <v>1</v>
      </c>
      <c r="H59" s="150">
        <v>1</v>
      </c>
      <c r="I59" s="150">
        <v>0</v>
      </c>
      <c r="J59" s="150" t="s">
        <v>406</v>
      </c>
      <c r="K59" s="150">
        <v>1</v>
      </c>
      <c r="L59" s="150">
        <v>1</v>
      </c>
      <c r="M59" s="150">
        <v>1</v>
      </c>
      <c r="N59" s="150">
        <v>1</v>
      </c>
      <c r="O59" s="150"/>
      <c r="P59" s="150">
        <v>1</v>
      </c>
      <c r="Q59" s="150">
        <v>1</v>
      </c>
      <c r="R59" s="150">
        <v>1</v>
      </c>
      <c r="S59" s="150"/>
      <c r="T59" s="150"/>
      <c r="U59" s="150"/>
      <c r="V59" s="150"/>
      <c r="W59" s="150">
        <v>1</v>
      </c>
      <c r="X59" s="150">
        <v>1</v>
      </c>
      <c r="Y59" s="150">
        <v>1</v>
      </c>
      <c r="Z59" s="150">
        <v>1</v>
      </c>
      <c r="AA59" s="150">
        <v>1</v>
      </c>
      <c r="AB59" s="150">
        <v>1</v>
      </c>
      <c r="AC59" s="150">
        <v>1</v>
      </c>
      <c r="AD59" s="150">
        <v>1</v>
      </c>
      <c r="AE59" s="150">
        <v>1</v>
      </c>
      <c r="AF59" s="150">
        <v>1</v>
      </c>
      <c r="AG59" s="150">
        <v>1</v>
      </c>
      <c r="AH59" s="150">
        <v>1</v>
      </c>
      <c r="AI59" s="150">
        <v>1</v>
      </c>
      <c r="AJ59" s="150">
        <v>1</v>
      </c>
      <c r="AK59" s="150">
        <v>1</v>
      </c>
      <c r="AL59" s="150"/>
      <c r="AM59" s="150">
        <v>1</v>
      </c>
      <c r="AN59" s="150"/>
      <c r="AO59" s="150">
        <v>1</v>
      </c>
      <c r="AP59" s="150"/>
      <c r="AQ59" s="150"/>
      <c r="AR59" s="150"/>
      <c r="AS59" s="150"/>
      <c r="AT59" s="150"/>
      <c r="AU59" s="150"/>
      <c r="AV59" s="150">
        <v>1</v>
      </c>
      <c r="AW59" s="150">
        <v>1</v>
      </c>
      <c r="AX59" s="150">
        <v>1</v>
      </c>
      <c r="AY59" s="150"/>
      <c r="AZ59" s="150"/>
      <c r="BA59" s="150"/>
      <c r="BB59" s="150"/>
      <c r="BC59" s="150"/>
      <c r="BD59" s="150">
        <v>1</v>
      </c>
      <c r="BE59" s="150">
        <v>1</v>
      </c>
      <c r="BF59" s="150">
        <v>1</v>
      </c>
      <c r="BG59" s="150">
        <v>1</v>
      </c>
      <c r="BH59" s="150">
        <v>1</v>
      </c>
      <c r="BI59" s="150">
        <v>1</v>
      </c>
      <c r="BJ59" s="150">
        <v>1</v>
      </c>
      <c r="BK59" s="150">
        <v>1</v>
      </c>
      <c r="BL59" s="150">
        <v>1</v>
      </c>
      <c r="BM59" s="150">
        <v>1</v>
      </c>
      <c r="BN59" s="150">
        <v>1</v>
      </c>
      <c r="BO59" s="150">
        <v>1</v>
      </c>
      <c r="BP59" s="150">
        <v>1</v>
      </c>
      <c r="BQ59" s="150">
        <v>1</v>
      </c>
      <c r="BR59" s="150">
        <v>1</v>
      </c>
      <c r="BS59" s="150">
        <v>1</v>
      </c>
      <c r="BT59" s="150">
        <v>1</v>
      </c>
      <c r="BU59" s="150">
        <v>1</v>
      </c>
      <c r="BV59" s="150">
        <v>1</v>
      </c>
      <c r="BW59" s="150">
        <v>1</v>
      </c>
      <c r="BX59" s="150"/>
      <c r="BY59" s="150">
        <v>1</v>
      </c>
      <c r="BZ59" s="150"/>
      <c r="CA59" s="150">
        <v>1</v>
      </c>
      <c r="CB59" s="150">
        <v>1</v>
      </c>
      <c r="CC59" s="150">
        <v>1</v>
      </c>
      <c r="CD59" s="150">
        <v>1</v>
      </c>
      <c r="CE59" s="150">
        <v>1</v>
      </c>
      <c r="CF59" s="150">
        <v>1</v>
      </c>
      <c r="CG59" s="150">
        <v>1</v>
      </c>
      <c r="CH59" s="150">
        <v>1</v>
      </c>
      <c r="CI59" s="150"/>
      <c r="CJ59" s="150">
        <v>1</v>
      </c>
      <c r="CK59" s="150">
        <v>1</v>
      </c>
      <c r="CL59" s="150">
        <v>1</v>
      </c>
      <c r="CM59" s="150">
        <v>1</v>
      </c>
      <c r="CN59" s="150">
        <v>1</v>
      </c>
      <c r="CO59" s="150">
        <v>1</v>
      </c>
      <c r="CP59" s="150">
        <v>1</v>
      </c>
      <c r="CQ59" s="150">
        <v>1</v>
      </c>
      <c r="CR59" s="150">
        <v>1</v>
      </c>
      <c r="CS59" s="150">
        <v>1</v>
      </c>
      <c r="CT59" s="150">
        <v>1</v>
      </c>
      <c r="CU59" s="150">
        <v>1</v>
      </c>
      <c r="CV59" s="150">
        <v>1</v>
      </c>
      <c r="CW59" s="150">
        <v>1</v>
      </c>
      <c r="CX59" s="150">
        <v>0</v>
      </c>
      <c r="CY59" s="150">
        <v>1</v>
      </c>
      <c r="CZ59" s="150">
        <v>0</v>
      </c>
      <c r="DA59" s="150">
        <v>0</v>
      </c>
      <c r="DB59" s="150">
        <v>0</v>
      </c>
      <c r="DC59" s="150">
        <v>1</v>
      </c>
      <c r="DD59" s="150">
        <v>1</v>
      </c>
      <c r="DE59" s="150">
        <v>1</v>
      </c>
      <c r="DF59" s="151"/>
      <c r="DH59" s="151"/>
      <c r="DI59" s="151"/>
      <c r="DJ59" s="151"/>
      <c r="DK59" s="151"/>
    </row>
    <row r="60" spans="1:115" s="152" customFormat="1" x14ac:dyDescent="0.25">
      <c r="A60" s="149" t="s">
        <v>408</v>
      </c>
      <c r="B60" s="149" t="s">
        <v>413</v>
      </c>
      <c r="C60" s="150" t="s">
        <v>471</v>
      </c>
      <c r="D60" s="150">
        <v>55</v>
      </c>
      <c r="E60" s="150">
        <v>83</v>
      </c>
      <c r="F60" s="150"/>
      <c r="G60" s="150">
        <v>0</v>
      </c>
      <c r="H60" s="150">
        <v>0</v>
      </c>
      <c r="I60" s="150">
        <v>0</v>
      </c>
      <c r="J60" s="150" t="s">
        <v>406</v>
      </c>
      <c r="K60" s="150">
        <v>1</v>
      </c>
      <c r="L60" s="150">
        <v>1</v>
      </c>
      <c r="M60" s="150">
        <v>1</v>
      </c>
      <c r="N60" s="150">
        <v>1</v>
      </c>
      <c r="O60" s="150"/>
      <c r="P60" s="150">
        <v>1</v>
      </c>
      <c r="Q60" s="150">
        <v>1</v>
      </c>
      <c r="R60" s="150">
        <v>1</v>
      </c>
      <c r="S60" s="150"/>
      <c r="T60" s="150"/>
      <c r="U60" s="150"/>
      <c r="V60" s="150"/>
      <c r="W60" s="150">
        <v>1</v>
      </c>
      <c r="X60" s="150">
        <v>1</v>
      </c>
      <c r="Y60" s="150">
        <v>1</v>
      </c>
      <c r="Z60" s="150">
        <v>1</v>
      </c>
      <c r="AA60" s="150">
        <v>1</v>
      </c>
      <c r="AB60" s="150">
        <v>1</v>
      </c>
      <c r="AC60" s="150">
        <v>1</v>
      </c>
      <c r="AD60" s="150">
        <v>1</v>
      </c>
      <c r="AE60" s="150">
        <v>1</v>
      </c>
      <c r="AF60" s="150">
        <v>1</v>
      </c>
      <c r="AG60" s="150">
        <v>1</v>
      </c>
      <c r="AH60" s="150">
        <v>1</v>
      </c>
      <c r="AI60" s="150">
        <v>1</v>
      </c>
      <c r="AJ60" s="150">
        <v>1</v>
      </c>
      <c r="AK60" s="150">
        <v>1</v>
      </c>
      <c r="AL60" s="150"/>
      <c r="AM60" s="150">
        <v>1</v>
      </c>
      <c r="AN60" s="150"/>
      <c r="AO60" s="150">
        <v>1</v>
      </c>
      <c r="AP60" s="150"/>
      <c r="AQ60" s="150"/>
      <c r="AR60" s="150"/>
      <c r="AS60" s="150"/>
      <c r="AT60" s="150"/>
      <c r="AU60" s="150"/>
      <c r="AV60" s="150">
        <v>1</v>
      </c>
      <c r="AW60" s="150">
        <v>1</v>
      </c>
      <c r="AX60" s="150">
        <v>1</v>
      </c>
      <c r="AY60" s="150"/>
      <c r="AZ60" s="150"/>
      <c r="BA60" s="150"/>
      <c r="BB60" s="150"/>
      <c r="BC60" s="150"/>
      <c r="BD60" s="150">
        <v>1</v>
      </c>
      <c r="BE60" s="150">
        <v>1</v>
      </c>
      <c r="BF60" s="150">
        <v>1</v>
      </c>
      <c r="BG60" s="150">
        <v>1</v>
      </c>
      <c r="BH60" s="150">
        <v>1</v>
      </c>
      <c r="BI60" s="150">
        <v>1</v>
      </c>
      <c r="BJ60" s="150">
        <v>1</v>
      </c>
      <c r="BK60" s="150">
        <v>1</v>
      </c>
      <c r="BL60" s="150">
        <v>1</v>
      </c>
      <c r="BM60" s="150">
        <v>1</v>
      </c>
      <c r="BN60" s="150">
        <v>1</v>
      </c>
      <c r="BO60" s="150">
        <v>1</v>
      </c>
      <c r="BP60" s="150">
        <v>1</v>
      </c>
      <c r="BQ60" s="150">
        <v>1</v>
      </c>
      <c r="BR60" s="150">
        <v>1</v>
      </c>
      <c r="BS60" s="150">
        <v>1</v>
      </c>
      <c r="BT60" s="150">
        <v>1</v>
      </c>
      <c r="BU60" s="150">
        <v>1</v>
      </c>
      <c r="BV60" s="150">
        <v>1</v>
      </c>
      <c r="BW60" s="150">
        <v>1</v>
      </c>
      <c r="BX60" s="150"/>
      <c r="BY60" s="150">
        <v>1</v>
      </c>
      <c r="BZ60" s="150"/>
      <c r="CA60" s="150">
        <v>1</v>
      </c>
      <c r="CB60" s="150">
        <v>1</v>
      </c>
      <c r="CC60" s="150">
        <v>1</v>
      </c>
      <c r="CD60" s="150">
        <v>1</v>
      </c>
      <c r="CE60" s="150">
        <v>1</v>
      </c>
      <c r="CF60" s="150">
        <v>1</v>
      </c>
      <c r="CG60" s="150">
        <v>1</v>
      </c>
      <c r="CH60" s="150">
        <v>1</v>
      </c>
      <c r="CI60" s="150"/>
      <c r="CJ60" s="150">
        <v>1</v>
      </c>
      <c r="CK60" s="150">
        <v>1</v>
      </c>
      <c r="CL60" s="150">
        <v>1</v>
      </c>
      <c r="CM60" s="150">
        <v>1</v>
      </c>
      <c r="CN60" s="150">
        <v>1</v>
      </c>
      <c r="CO60" s="150">
        <v>1</v>
      </c>
      <c r="CP60" s="150">
        <v>1</v>
      </c>
      <c r="CQ60" s="150">
        <v>1</v>
      </c>
      <c r="CR60" s="150">
        <v>1</v>
      </c>
      <c r="CS60" s="150">
        <v>1</v>
      </c>
      <c r="CT60" s="150">
        <v>1</v>
      </c>
      <c r="CU60" s="150">
        <v>1</v>
      </c>
      <c r="CV60" s="150">
        <v>0</v>
      </c>
      <c r="CW60" s="150">
        <v>0</v>
      </c>
      <c r="CX60" s="150">
        <v>0</v>
      </c>
      <c r="CY60" s="150">
        <v>0</v>
      </c>
      <c r="CZ60" s="150">
        <v>0</v>
      </c>
      <c r="DA60" s="150">
        <v>0</v>
      </c>
      <c r="DB60" s="150">
        <v>0</v>
      </c>
      <c r="DC60" s="150">
        <v>1</v>
      </c>
      <c r="DD60" s="150">
        <v>1</v>
      </c>
      <c r="DE60" s="150">
        <v>1</v>
      </c>
      <c r="DF60" s="151"/>
      <c r="DH60" s="151"/>
      <c r="DI60" s="151"/>
      <c r="DJ60" s="151"/>
      <c r="DK60" s="151"/>
    </row>
    <row r="61" spans="1:115" s="152" customFormat="1" x14ac:dyDescent="0.25">
      <c r="A61" s="149" t="s">
        <v>408</v>
      </c>
      <c r="B61" s="149" t="s">
        <v>413</v>
      </c>
      <c r="C61" s="150" t="s">
        <v>472</v>
      </c>
      <c r="D61" s="150">
        <v>56</v>
      </c>
      <c r="E61" s="150">
        <v>259</v>
      </c>
      <c r="F61" s="150"/>
      <c r="G61" s="150">
        <v>5</v>
      </c>
      <c r="H61" s="150">
        <v>1</v>
      </c>
      <c r="I61" s="150">
        <v>0</v>
      </c>
      <c r="J61" s="150" t="s">
        <v>406</v>
      </c>
      <c r="K61" s="150">
        <v>1</v>
      </c>
      <c r="L61" s="150">
        <v>1</v>
      </c>
      <c r="M61" s="150">
        <v>1</v>
      </c>
      <c r="N61" s="150">
        <v>1</v>
      </c>
      <c r="O61" s="150"/>
      <c r="P61" s="150">
        <v>1</v>
      </c>
      <c r="Q61" s="150">
        <v>1</v>
      </c>
      <c r="R61" s="150">
        <v>1</v>
      </c>
      <c r="S61" s="150"/>
      <c r="T61" s="150"/>
      <c r="U61" s="150"/>
      <c r="V61" s="150"/>
      <c r="W61" s="150">
        <v>1</v>
      </c>
      <c r="X61" s="150">
        <v>1</v>
      </c>
      <c r="Y61" s="150">
        <v>1</v>
      </c>
      <c r="Z61" s="150">
        <v>1</v>
      </c>
      <c r="AA61" s="150">
        <v>1</v>
      </c>
      <c r="AB61" s="150">
        <v>1</v>
      </c>
      <c r="AC61" s="150">
        <v>1</v>
      </c>
      <c r="AD61" s="150">
        <v>1</v>
      </c>
      <c r="AE61" s="150">
        <v>1</v>
      </c>
      <c r="AF61" s="150">
        <v>1</v>
      </c>
      <c r="AG61" s="150">
        <v>1</v>
      </c>
      <c r="AH61" s="150">
        <v>1</v>
      </c>
      <c r="AI61" s="150">
        <v>1</v>
      </c>
      <c r="AJ61" s="150">
        <v>1</v>
      </c>
      <c r="AK61" s="150">
        <v>1</v>
      </c>
      <c r="AL61" s="150"/>
      <c r="AM61" s="150">
        <v>1</v>
      </c>
      <c r="AN61" s="150"/>
      <c r="AO61" s="150">
        <v>1</v>
      </c>
      <c r="AP61" s="150"/>
      <c r="AQ61" s="150"/>
      <c r="AR61" s="150"/>
      <c r="AS61" s="150"/>
      <c r="AT61" s="150"/>
      <c r="AU61" s="150"/>
      <c r="AV61" s="150">
        <v>1</v>
      </c>
      <c r="AW61" s="150">
        <v>1</v>
      </c>
      <c r="AX61" s="150">
        <v>1</v>
      </c>
      <c r="AY61" s="150"/>
      <c r="AZ61" s="150"/>
      <c r="BA61" s="150"/>
      <c r="BB61" s="150"/>
      <c r="BC61" s="150"/>
      <c r="BD61" s="150">
        <v>1</v>
      </c>
      <c r="BE61" s="150">
        <v>1</v>
      </c>
      <c r="BF61" s="150">
        <v>1</v>
      </c>
      <c r="BG61" s="150">
        <v>1</v>
      </c>
      <c r="BH61" s="150">
        <v>1</v>
      </c>
      <c r="BI61" s="150">
        <v>1</v>
      </c>
      <c r="BJ61" s="150">
        <v>1</v>
      </c>
      <c r="BK61" s="150">
        <v>1</v>
      </c>
      <c r="BL61" s="150">
        <v>1</v>
      </c>
      <c r="BM61" s="150">
        <v>1</v>
      </c>
      <c r="BN61" s="150">
        <v>1</v>
      </c>
      <c r="BO61" s="150">
        <v>1</v>
      </c>
      <c r="BP61" s="150">
        <v>1</v>
      </c>
      <c r="BQ61" s="150">
        <v>1</v>
      </c>
      <c r="BR61" s="150">
        <v>1</v>
      </c>
      <c r="BS61" s="150">
        <v>1</v>
      </c>
      <c r="BT61" s="150">
        <v>1</v>
      </c>
      <c r="BU61" s="150">
        <v>1</v>
      </c>
      <c r="BV61" s="150">
        <v>1</v>
      </c>
      <c r="BW61" s="150">
        <v>1</v>
      </c>
      <c r="BX61" s="150"/>
      <c r="BY61" s="150">
        <v>1</v>
      </c>
      <c r="BZ61" s="150"/>
      <c r="CA61" s="150">
        <v>1</v>
      </c>
      <c r="CB61" s="150">
        <v>1</v>
      </c>
      <c r="CC61" s="150">
        <v>1</v>
      </c>
      <c r="CD61" s="150">
        <v>1</v>
      </c>
      <c r="CE61" s="150">
        <v>1</v>
      </c>
      <c r="CF61" s="150">
        <v>1</v>
      </c>
      <c r="CG61" s="150">
        <v>1</v>
      </c>
      <c r="CH61" s="150">
        <v>1</v>
      </c>
      <c r="CI61" s="150"/>
      <c r="CJ61" s="150">
        <v>1</v>
      </c>
      <c r="CK61" s="150">
        <v>1</v>
      </c>
      <c r="CL61" s="150">
        <v>1</v>
      </c>
      <c r="CM61" s="150">
        <v>1</v>
      </c>
      <c r="CN61" s="150">
        <v>1</v>
      </c>
      <c r="CO61" s="150">
        <v>1</v>
      </c>
      <c r="CP61" s="150">
        <v>1</v>
      </c>
      <c r="CQ61" s="150">
        <v>1</v>
      </c>
      <c r="CR61" s="150">
        <v>1</v>
      </c>
      <c r="CS61" s="150">
        <v>1</v>
      </c>
      <c r="CT61" s="150">
        <v>1</v>
      </c>
      <c r="CU61" s="150">
        <v>1</v>
      </c>
      <c r="CV61" s="150">
        <v>1</v>
      </c>
      <c r="CW61" s="150">
        <v>1</v>
      </c>
      <c r="CX61" s="150">
        <v>1</v>
      </c>
      <c r="CY61" s="150">
        <v>1</v>
      </c>
      <c r="CZ61" s="150">
        <v>1</v>
      </c>
      <c r="DA61" s="150">
        <v>1</v>
      </c>
      <c r="DB61" s="150">
        <v>0</v>
      </c>
      <c r="DC61" s="150">
        <v>1</v>
      </c>
      <c r="DD61" s="150">
        <v>1</v>
      </c>
      <c r="DE61" s="150">
        <v>1</v>
      </c>
      <c r="DF61" s="151"/>
      <c r="DH61" s="151"/>
      <c r="DI61" s="151"/>
      <c r="DJ61" s="151"/>
      <c r="DK61" s="151"/>
    </row>
    <row r="62" spans="1:115" s="152" customFormat="1" x14ac:dyDescent="0.25">
      <c r="A62" s="149" t="s">
        <v>408</v>
      </c>
      <c r="B62" s="149" t="s">
        <v>413</v>
      </c>
      <c r="C62" s="150" t="s">
        <v>473</v>
      </c>
      <c r="D62" s="150">
        <v>57</v>
      </c>
      <c r="E62" s="150">
        <v>247</v>
      </c>
      <c r="F62" s="150"/>
      <c r="G62" s="150">
        <v>3</v>
      </c>
      <c r="H62" s="150">
        <v>1</v>
      </c>
      <c r="I62" s="150">
        <v>0</v>
      </c>
      <c r="J62" s="150" t="s">
        <v>406</v>
      </c>
      <c r="K62" s="150">
        <v>1</v>
      </c>
      <c r="L62" s="150">
        <v>1</v>
      </c>
      <c r="M62" s="150">
        <v>1</v>
      </c>
      <c r="N62" s="150">
        <v>1</v>
      </c>
      <c r="O62" s="150"/>
      <c r="P62" s="150">
        <v>1</v>
      </c>
      <c r="Q62" s="150">
        <v>1</v>
      </c>
      <c r="R62" s="150">
        <v>1</v>
      </c>
      <c r="S62" s="150"/>
      <c r="T62" s="150"/>
      <c r="U62" s="150"/>
      <c r="V62" s="150"/>
      <c r="W62" s="150">
        <v>1</v>
      </c>
      <c r="X62" s="150">
        <v>1</v>
      </c>
      <c r="Y62" s="150">
        <v>1</v>
      </c>
      <c r="Z62" s="150">
        <v>1</v>
      </c>
      <c r="AA62" s="150">
        <v>1</v>
      </c>
      <c r="AB62" s="150">
        <v>1</v>
      </c>
      <c r="AC62" s="150">
        <v>1</v>
      </c>
      <c r="AD62" s="150">
        <v>1</v>
      </c>
      <c r="AE62" s="150">
        <v>1</v>
      </c>
      <c r="AF62" s="150">
        <v>1</v>
      </c>
      <c r="AG62" s="150">
        <v>1</v>
      </c>
      <c r="AH62" s="150">
        <v>1</v>
      </c>
      <c r="AI62" s="150">
        <v>1</v>
      </c>
      <c r="AJ62" s="150">
        <v>1</v>
      </c>
      <c r="AK62" s="150">
        <v>1</v>
      </c>
      <c r="AL62" s="150"/>
      <c r="AM62" s="150">
        <v>1</v>
      </c>
      <c r="AN62" s="150"/>
      <c r="AO62" s="150">
        <v>1</v>
      </c>
      <c r="AP62" s="150"/>
      <c r="AQ62" s="150"/>
      <c r="AR62" s="150"/>
      <c r="AS62" s="150"/>
      <c r="AT62" s="150"/>
      <c r="AU62" s="150"/>
      <c r="AV62" s="150">
        <v>1</v>
      </c>
      <c r="AW62" s="150">
        <v>1</v>
      </c>
      <c r="AX62" s="150">
        <v>1</v>
      </c>
      <c r="AY62" s="150"/>
      <c r="AZ62" s="150"/>
      <c r="BA62" s="150"/>
      <c r="BB62" s="150"/>
      <c r="BC62" s="150"/>
      <c r="BD62" s="150">
        <v>1</v>
      </c>
      <c r="BE62" s="150">
        <v>1</v>
      </c>
      <c r="BF62" s="150">
        <v>1</v>
      </c>
      <c r="BG62" s="150">
        <v>1</v>
      </c>
      <c r="BH62" s="150">
        <v>1</v>
      </c>
      <c r="BI62" s="150">
        <v>1</v>
      </c>
      <c r="BJ62" s="150">
        <v>1</v>
      </c>
      <c r="BK62" s="150">
        <v>1</v>
      </c>
      <c r="BL62" s="150">
        <v>1</v>
      </c>
      <c r="BM62" s="150">
        <v>1</v>
      </c>
      <c r="BN62" s="150">
        <v>1</v>
      </c>
      <c r="BO62" s="150">
        <v>1</v>
      </c>
      <c r="BP62" s="150">
        <v>1</v>
      </c>
      <c r="BQ62" s="150">
        <v>1</v>
      </c>
      <c r="BR62" s="150">
        <v>1</v>
      </c>
      <c r="BS62" s="150">
        <v>1</v>
      </c>
      <c r="BT62" s="150">
        <v>1</v>
      </c>
      <c r="BU62" s="150">
        <v>1</v>
      </c>
      <c r="BV62" s="150">
        <v>1</v>
      </c>
      <c r="BW62" s="150">
        <v>1</v>
      </c>
      <c r="BX62" s="150"/>
      <c r="BY62" s="150">
        <v>1</v>
      </c>
      <c r="BZ62" s="150"/>
      <c r="CA62" s="150">
        <v>1</v>
      </c>
      <c r="CB62" s="150">
        <v>1</v>
      </c>
      <c r="CC62" s="150">
        <v>1</v>
      </c>
      <c r="CD62" s="150">
        <v>1</v>
      </c>
      <c r="CE62" s="150">
        <v>1</v>
      </c>
      <c r="CF62" s="150">
        <v>1</v>
      </c>
      <c r="CG62" s="150">
        <v>1</v>
      </c>
      <c r="CH62" s="150">
        <v>1</v>
      </c>
      <c r="CI62" s="150"/>
      <c r="CJ62" s="150">
        <v>1</v>
      </c>
      <c r="CK62" s="150">
        <v>1</v>
      </c>
      <c r="CL62" s="150">
        <v>1</v>
      </c>
      <c r="CM62" s="150">
        <v>1</v>
      </c>
      <c r="CN62" s="150">
        <v>1</v>
      </c>
      <c r="CO62" s="150">
        <v>1</v>
      </c>
      <c r="CP62" s="150">
        <v>1</v>
      </c>
      <c r="CQ62" s="150">
        <v>1</v>
      </c>
      <c r="CR62" s="150">
        <v>1</v>
      </c>
      <c r="CS62" s="150">
        <v>1</v>
      </c>
      <c r="CT62" s="150">
        <v>1</v>
      </c>
      <c r="CU62" s="150">
        <v>1</v>
      </c>
      <c r="CV62" s="150">
        <v>1</v>
      </c>
      <c r="CW62" s="150">
        <v>1</v>
      </c>
      <c r="CX62" s="150">
        <v>0</v>
      </c>
      <c r="CY62" s="150">
        <v>1</v>
      </c>
      <c r="CZ62" s="150">
        <v>0</v>
      </c>
      <c r="DA62" s="150">
        <v>1</v>
      </c>
      <c r="DB62" s="150">
        <v>0</v>
      </c>
      <c r="DC62" s="150">
        <v>1</v>
      </c>
      <c r="DD62" s="150">
        <v>1</v>
      </c>
      <c r="DE62" s="150">
        <v>1</v>
      </c>
      <c r="DF62" s="151"/>
      <c r="DH62" s="151"/>
      <c r="DI62" s="151"/>
      <c r="DJ62" s="151"/>
      <c r="DK62" s="151"/>
    </row>
    <row r="63" spans="1:115" s="152" customFormat="1" x14ac:dyDescent="0.25">
      <c r="A63" s="149" t="s">
        <v>409</v>
      </c>
      <c r="B63" s="149" t="s">
        <v>405</v>
      </c>
      <c r="C63" s="150" t="s">
        <v>474</v>
      </c>
      <c r="D63" s="150">
        <v>58</v>
      </c>
      <c r="E63" s="150">
        <v>476</v>
      </c>
      <c r="F63" s="150">
        <v>85</v>
      </c>
      <c r="G63" s="150">
        <v>3</v>
      </c>
      <c r="H63" s="150">
        <v>1</v>
      </c>
      <c r="I63" s="150">
        <v>0</v>
      </c>
      <c r="J63" s="150" t="s">
        <v>406</v>
      </c>
      <c r="K63" s="150">
        <v>1</v>
      </c>
      <c r="L63" s="150">
        <v>1</v>
      </c>
      <c r="M63" s="150">
        <v>1</v>
      </c>
      <c r="N63" s="150">
        <v>1</v>
      </c>
      <c r="O63" s="150">
        <v>1</v>
      </c>
      <c r="P63" s="150">
        <v>1</v>
      </c>
      <c r="Q63" s="150">
        <v>1</v>
      </c>
      <c r="R63" s="150">
        <v>1</v>
      </c>
      <c r="S63" s="150">
        <v>1</v>
      </c>
      <c r="T63" s="150">
        <v>1</v>
      </c>
      <c r="U63" s="150">
        <v>1</v>
      </c>
      <c r="V63" s="150"/>
      <c r="W63" s="150">
        <v>1</v>
      </c>
      <c r="X63" s="150">
        <v>1</v>
      </c>
      <c r="Y63" s="150">
        <v>1</v>
      </c>
      <c r="Z63" s="150">
        <v>1</v>
      </c>
      <c r="AA63" s="150">
        <v>1</v>
      </c>
      <c r="AB63" s="150">
        <v>1</v>
      </c>
      <c r="AC63" s="150">
        <v>1</v>
      </c>
      <c r="AD63" s="150">
        <v>1</v>
      </c>
      <c r="AE63" s="150">
        <v>1</v>
      </c>
      <c r="AF63" s="150">
        <v>1</v>
      </c>
      <c r="AG63" s="150">
        <v>1</v>
      </c>
      <c r="AH63" s="150">
        <v>1</v>
      </c>
      <c r="AI63" s="150">
        <v>1</v>
      </c>
      <c r="AJ63" s="150">
        <v>1</v>
      </c>
      <c r="AK63" s="150">
        <v>1</v>
      </c>
      <c r="AL63" s="150">
        <v>1</v>
      </c>
      <c r="AM63" s="150">
        <v>1</v>
      </c>
      <c r="AN63" s="150">
        <v>1</v>
      </c>
      <c r="AO63" s="150">
        <v>1</v>
      </c>
      <c r="AP63" s="150">
        <v>1</v>
      </c>
      <c r="AQ63" s="150">
        <v>1</v>
      </c>
      <c r="AR63" s="150">
        <v>1</v>
      </c>
      <c r="AS63" s="150">
        <v>1</v>
      </c>
      <c r="AT63" s="150">
        <v>1</v>
      </c>
      <c r="AU63" s="150">
        <v>1</v>
      </c>
      <c r="AV63" s="150">
        <v>1</v>
      </c>
      <c r="AW63" s="150">
        <v>1</v>
      </c>
      <c r="AX63" s="150">
        <v>1</v>
      </c>
      <c r="AY63" s="150">
        <v>1</v>
      </c>
      <c r="AZ63" s="150"/>
      <c r="BA63" s="150"/>
      <c r="BB63" s="150"/>
      <c r="BC63" s="150"/>
      <c r="BD63" s="150">
        <v>1</v>
      </c>
      <c r="BE63" s="150">
        <v>1</v>
      </c>
      <c r="BF63" s="150">
        <v>1</v>
      </c>
      <c r="BG63" s="150">
        <v>1</v>
      </c>
      <c r="BH63" s="150">
        <v>1</v>
      </c>
      <c r="BI63" s="150">
        <v>1</v>
      </c>
      <c r="BJ63" s="150">
        <v>1</v>
      </c>
      <c r="BK63" s="150">
        <v>1</v>
      </c>
      <c r="BL63" s="150">
        <v>1</v>
      </c>
      <c r="BM63" s="150">
        <v>1</v>
      </c>
      <c r="BN63" s="150">
        <v>1</v>
      </c>
      <c r="BO63" s="150">
        <v>1</v>
      </c>
      <c r="BP63" s="150">
        <v>1</v>
      </c>
      <c r="BQ63" s="150">
        <v>1</v>
      </c>
      <c r="BR63" s="150">
        <v>1</v>
      </c>
      <c r="BS63" s="150">
        <v>1</v>
      </c>
      <c r="BT63" s="150">
        <v>1</v>
      </c>
      <c r="BU63" s="150">
        <v>1</v>
      </c>
      <c r="BV63" s="150">
        <v>1</v>
      </c>
      <c r="BW63" s="150">
        <v>1</v>
      </c>
      <c r="BX63" s="150">
        <v>1</v>
      </c>
      <c r="BY63" s="150">
        <v>1</v>
      </c>
      <c r="BZ63" s="150"/>
      <c r="CA63" s="150">
        <v>1</v>
      </c>
      <c r="CB63" s="150">
        <v>1</v>
      </c>
      <c r="CC63" s="150">
        <v>1</v>
      </c>
      <c r="CD63" s="150">
        <v>1</v>
      </c>
      <c r="CE63" s="150">
        <v>1</v>
      </c>
      <c r="CF63" s="150">
        <v>1</v>
      </c>
      <c r="CG63" s="150">
        <v>1</v>
      </c>
      <c r="CH63" s="150">
        <v>1</v>
      </c>
      <c r="CI63" s="150">
        <v>1</v>
      </c>
      <c r="CJ63" s="150">
        <v>1</v>
      </c>
      <c r="CK63" s="150">
        <v>1</v>
      </c>
      <c r="CL63" s="150">
        <v>1</v>
      </c>
      <c r="CM63" s="150">
        <v>1</v>
      </c>
      <c r="CN63" s="150">
        <v>1</v>
      </c>
      <c r="CO63" s="150">
        <v>1</v>
      </c>
      <c r="CP63" s="150">
        <v>1</v>
      </c>
      <c r="CQ63" s="150">
        <v>1</v>
      </c>
      <c r="CR63" s="150">
        <v>1</v>
      </c>
      <c r="CS63" s="150">
        <v>1</v>
      </c>
      <c r="CT63" s="150">
        <v>1</v>
      </c>
      <c r="CU63" s="150">
        <v>1</v>
      </c>
      <c r="CV63" s="150">
        <v>1</v>
      </c>
      <c r="CW63" s="150">
        <v>1</v>
      </c>
      <c r="CX63" s="150">
        <v>0</v>
      </c>
      <c r="CY63" s="150">
        <v>1</v>
      </c>
      <c r="CZ63" s="150">
        <v>0</v>
      </c>
      <c r="DA63" s="150">
        <v>0</v>
      </c>
      <c r="DB63" s="150">
        <v>0</v>
      </c>
      <c r="DC63" s="150">
        <v>1</v>
      </c>
      <c r="DD63" s="150">
        <v>1</v>
      </c>
      <c r="DE63" s="150">
        <v>1</v>
      </c>
      <c r="DF63" s="151"/>
      <c r="DH63" s="151"/>
      <c r="DI63" s="151"/>
      <c r="DJ63" s="151"/>
      <c r="DK63" s="151"/>
    </row>
    <row r="64" spans="1:115" s="152" customFormat="1" ht="12" customHeight="1" x14ac:dyDescent="0.25">
      <c r="A64" s="149" t="s">
        <v>409</v>
      </c>
      <c r="B64" s="149" t="s">
        <v>405</v>
      </c>
      <c r="C64" s="150" t="s">
        <v>475</v>
      </c>
      <c r="D64" s="150">
        <v>59</v>
      </c>
      <c r="E64" s="150">
        <v>553</v>
      </c>
      <c r="F64" s="150">
        <v>99</v>
      </c>
      <c r="G64" s="150">
        <v>2</v>
      </c>
      <c r="H64" s="150">
        <v>0</v>
      </c>
      <c r="I64" s="150">
        <v>0</v>
      </c>
      <c r="J64" s="150" t="s">
        <v>407</v>
      </c>
      <c r="K64" s="150">
        <v>1</v>
      </c>
      <c r="L64" s="150">
        <v>1</v>
      </c>
      <c r="M64" s="150">
        <v>1</v>
      </c>
      <c r="N64" s="150">
        <v>1</v>
      </c>
      <c r="O64" s="150">
        <v>1</v>
      </c>
      <c r="P64" s="150">
        <v>1</v>
      </c>
      <c r="Q64" s="150">
        <v>1</v>
      </c>
      <c r="R64" s="150">
        <v>1</v>
      </c>
      <c r="S64" s="150">
        <v>1</v>
      </c>
      <c r="T64" s="150">
        <v>1</v>
      </c>
      <c r="U64" s="150">
        <v>1</v>
      </c>
      <c r="V64" s="150"/>
      <c r="W64" s="150">
        <v>1</v>
      </c>
      <c r="X64" s="150">
        <v>1</v>
      </c>
      <c r="Y64" s="150">
        <v>1</v>
      </c>
      <c r="Z64" s="150">
        <v>1</v>
      </c>
      <c r="AA64" s="150">
        <v>1</v>
      </c>
      <c r="AB64" s="150">
        <v>1</v>
      </c>
      <c r="AC64" s="150">
        <v>1</v>
      </c>
      <c r="AD64" s="150">
        <v>1</v>
      </c>
      <c r="AE64" s="150">
        <v>1</v>
      </c>
      <c r="AF64" s="150">
        <v>1</v>
      </c>
      <c r="AG64" s="150">
        <v>1</v>
      </c>
      <c r="AH64" s="150">
        <v>1</v>
      </c>
      <c r="AI64" s="150">
        <v>1</v>
      </c>
      <c r="AJ64" s="150">
        <v>1</v>
      </c>
      <c r="AK64" s="150">
        <v>1</v>
      </c>
      <c r="AL64" s="150">
        <v>1</v>
      </c>
      <c r="AM64" s="150">
        <v>1</v>
      </c>
      <c r="AN64" s="150">
        <v>1</v>
      </c>
      <c r="AO64" s="150">
        <v>1</v>
      </c>
      <c r="AP64" s="150">
        <v>1</v>
      </c>
      <c r="AQ64" s="150">
        <v>1</v>
      </c>
      <c r="AR64" s="150">
        <v>1</v>
      </c>
      <c r="AS64" s="150">
        <v>1</v>
      </c>
      <c r="AT64" s="150">
        <v>1</v>
      </c>
      <c r="AU64" s="150">
        <v>1</v>
      </c>
      <c r="AV64" s="150">
        <v>1</v>
      </c>
      <c r="AW64" s="150">
        <v>1</v>
      </c>
      <c r="AX64" s="150">
        <v>1</v>
      </c>
      <c r="AY64" s="150">
        <v>1</v>
      </c>
      <c r="AZ64" s="150"/>
      <c r="BA64" s="150"/>
      <c r="BB64" s="150"/>
      <c r="BC64" s="150"/>
      <c r="BD64" s="150">
        <v>1</v>
      </c>
      <c r="BE64" s="150">
        <v>1</v>
      </c>
      <c r="BF64" s="150">
        <v>1</v>
      </c>
      <c r="BG64" s="150">
        <v>1</v>
      </c>
      <c r="BH64" s="150">
        <v>1</v>
      </c>
      <c r="BI64" s="150">
        <v>1</v>
      </c>
      <c r="BJ64" s="150">
        <v>1</v>
      </c>
      <c r="BK64" s="150">
        <v>1</v>
      </c>
      <c r="BL64" s="150">
        <v>1</v>
      </c>
      <c r="BM64" s="150">
        <v>1</v>
      </c>
      <c r="BN64" s="150">
        <v>1</v>
      </c>
      <c r="BO64" s="150">
        <v>1</v>
      </c>
      <c r="BP64" s="150">
        <v>1</v>
      </c>
      <c r="BQ64" s="150">
        <v>1</v>
      </c>
      <c r="BR64" s="150">
        <v>1</v>
      </c>
      <c r="BS64" s="150">
        <v>1</v>
      </c>
      <c r="BT64" s="150">
        <v>1</v>
      </c>
      <c r="BU64" s="150">
        <v>1</v>
      </c>
      <c r="BV64" s="150">
        <v>1</v>
      </c>
      <c r="BW64" s="150">
        <v>1</v>
      </c>
      <c r="BX64" s="150">
        <v>1</v>
      </c>
      <c r="BY64" s="150">
        <v>1</v>
      </c>
      <c r="BZ64" s="150"/>
      <c r="CA64" s="150">
        <v>1</v>
      </c>
      <c r="CB64" s="150">
        <v>1</v>
      </c>
      <c r="CC64" s="150">
        <v>1</v>
      </c>
      <c r="CD64" s="150">
        <v>1</v>
      </c>
      <c r="CE64" s="150">
        <v>1</v>
      </c>
      <c r="CF64" s="150">
        <v>1</v>
      </c>
      <c r="CG64" s="150">
        <v>1</v>
      </c>
      <c r="CH64" s="150">
        <v>1</v>
      </c>
      <c r="CI64" s="150">
        <v>1</v>
      </c>
      <c r="CJ64" s="150">
        <v>1</v>
      </c>
      <c r="CK64" s="150">
        <v>1</v>
      </c>
      <c r="CL64" s="150">
        <v>1</v>
      </c>
      <c r="CM64" s="150">
        <v>1</v>
      </c>
      <c r="CN64" s="150">
        <v>1</v>
      </c>
      <c r="CO64" s="150">
        <v>1</v>
      </c>
      <c r="CP64" s="150">
        <v>1</v>
      </c>
      <c r="CQ64" s="150">
        <v>1</v>
      </c>
      <c r="CR64" s="150">
        <v>1</v>
      </c>
      <c r="CS64" s="150">
        <v>1</v>
      </c>
      <c r="CT64" s="150">
        <v>1</v>
      </c>
      <c r="CU64" s="150">
        <v>0</v>
      </c>
      <c r="CV64" s="150">
        <v>1</v>
      </c>
      <c r="CW64" s="150">
        <v>0</v>
      </c>
      <c r="CX64" s="150">
        <v>0</v>
      </c>
      <c r="CY64" s="150">
        <v>0</v>
      </c>
      <c r="CZ64" s="150">
        <v>0</v>
      </c>
      <c r="DA64" s="150">
        <v>0</v>
      </c>
      <c r="DB64" s="150">
        <v>0</v>
      </c>
      <c r="DC64" s="150">
        <v>1</v>
      </c>
      <c r="DD64" s="150">
        <v>1</v>
      </c>
      <c r="DE64" s="150">
        <v>1</v>
      </c>
      <c r="DF64" s="151"/>
      <c r="DH64" s="151"/>
      <c r="DI64" s="151"/>
      <c r="DJ64" s="151"/>
      <c r="DK64" s="151"/>
    </row>
    <row r="65" spans="1:115" s="152" customFormat="1" x14ac:dyDescent="0.25">
      <c r="A65" s="149" t="s">
        <v>409</v>
      </c>
      <c r="B65" s="149" t="s">
        <v>405</v>
      </c>
      <c r="C65" s="150" t="s">
        <v>476</v>
      </c>
      <c r="D65" s="150">
        <v>60</v>
      </c>
      <c r="E65" s="150">
        <v>485</v>
      </c>
      <c r="F65" s="150">
        <v>112</v>
      </c>
      <c r="G65" s="150">
        <v>2</v>
      </c>
      <c r="H65" s="150">
        <v>1</v>
      </c>
      <c r="I65" s="150">
        <v>0</v>
      </c>
      <c r="J65" s="150" t="s">
        <v>406</v>
      </c>
      <c r="K65" s="150">
        <v>1</v>
      </c>
      <c r="L65" s="150">
        <v>1</v>
      </c>
      <c r="M65" s="150">
        <v>1</v>
      </c>
      <c r="N65" s="150">
        <v>1</v>
      </c>
      <c r="O65" s="150">
        <v>1</v>
      </c>
      <c r="P65" s="150">
        <v>1</v>
      </c>
      <c r="Q65" s="150">
        <v>1</v>
      </c>
      <c r="R65" s="150">
        <v>1</v>
      </c>
      <c r="S65" s="150">
        <v>1</v>
      </c>
      <c r="T65" s="150">
        <v>1</v>
      </c>
      <c r="U65" s="150">
        <v>1</v>
      </c>
      <c r="V65" s="150"/>
      <c r="W65" s="150">
        <v>1</v>
      </c>
      <c r="X65" s="150">
        <v>1</v>
      </c>
      <c r="Y65" s="150">
        <v>1</v>
      </c>
      <c r="Z65" s="150">
        <v>1</v>
      </c>
      <c r="AA65" s="150">
        <v>1</v>
      </c>
      <c r="AB65" s="150">
        <v>1</v>
      </c>
      <c r="AC65" s="150">
        <v>1</v>
      </c>
      <c r="AD65" s="150">
        <v>1</v>
      </c>
      <c r="AE65" s="150">
        <v>1</v>
      </c>
      <c r="AF65" s="150">
        <v>1</v>
      </c>
      <c r="AG65" s="150">
        <v>1</v>
      </c>
      <c r="AH65" s="150">
        <v>1</v>
      </c>
      <c r="AI65" s="150">
        <v>1</v>
      </c>
      <c r="AJ65" s="150">
        <v>1</v>
      </c>
      <c r="AK65" s="150">
        <v>1</v>
      </c>
      <c r="AL65" s="150">
        <v>1</v>
      </c>
      <c r="AM65" s="150">
        <v>1</v>
      </c>
      <c r="AN65" s="150">
        <v>1</v>
      </c>
      <c r="AO65" s="150">
        <v>1</v>
      </c>
      <c r="AP65" s="150">
        <v>1</v>
      </c>
      <c r="AQ65" s="150">
        <v>1</v>
      </c>
      <c r="AR65" s="150">
        <v>1</v>
      </c>
      <c r="AS65" s="150">
        <v>1</v>
      </c>
      <c r="AT65" s="150">
        <v>1</v>
      </c>
      <c r="AU65" s="150">
        <v>1</v>
      </c>
      <c r="AV65" s="150">
        <v>1</v>
      </c>
      <c r="AW65" s="150">
        <v>1</v>
      </c>
      <c r="AX65" s="150">
        <v>1</v>
      </c>
      <c r="AY65" s="150">
        <v>1</v>
      </c>
      <c r="AZ65" s="150"/>
      <c r="BA65" s="150"/>
      <c r="BB65" s="150"/>
      <c r="BC65" s="150"/>
      <c r="BD65" s="150">
        <v>1</v>
      </c>
      <c r="BE65" s="150">
        <v>1</v>
      </c>
      <c r="BF65" s="150">
        <v>1</v>
      </c>
      <c r="BG65" s="150">
        <v>1</v>
      </c>
      <c r="BH65" s="150">
        <v>1</v>
      </c>
      <c r="BI65" s="150">
        <v>1</v>
      </c>
      <c r="BJ65" s="150">
        <v>1</v>
      </c>
      <c r="BK65" s="150">
        <v>1</v>
      </c>
      <c r="BL65" s="150">
        <v>1</v>
      </c>
      <c r="BM65" s="150">
        <v>1</v>
      </c>
      <c r="BN65" s="150">
        <v>1</v>
      </c>
      <c r="BO65" s="150">
        <v>1</v>
      </c>
      <c r="BP65" s="150">
        <v>1</v>
      </c>
      <c r="BQ65" s="150">
        <v>1</v>
      </c>
      <c r="BR65" s="150">
        <v>1</v>
      </c>
      <c r="BS65" s="150">
        <v>1</v>
      </c>
      <c r="BT65" s="150">
        <v>1</v>
      </c>
      <c r="BU65" s="150">
        <v>1</v>
      </c>
      <c r="BV65" s="150">
        <v>1</v>
      </c>
      <c r="BW65" s="150">
        <v>1</v>
      </c>
      <c r="BX65" s="150">
        <v>1</v>
      </c>
      <c r="BY65" s="150">
        <v>1</v>
      </c>
      <c r="BZ65" s="150"/>
      <c r="CA65" s="150">
        <v>1</v>
      </c>
      <c r="CB65" s="150">
        <v>1</v>
      </c>
      <c r="CC65" s="150">
        <v>1</v>
      </c>
      <c r="CD65" s="150">
        <v>1</v>
      </c>
      <c r="CE65" s="150">
        <v>1</v>
      </c>
      <c r="CF65" s="150">
        <v>1</v>
      </c>
      <c r="CG65" s="150">
        <v>1</v>
      </c>
      <c r="CH65" s="150">
        <v>1</v>
      </c>
      <c r="CI65" s="150">
        <v>1</v>
      </c>
      <c r="CJ65" s="150">
        <v>1</v>
      </c>
      <c r="CK65" s="150">
        <v>1</v>
      </c>
      <c r="CL65" s="150">
        <v>1</v>
      </c>
      <c r="CM65" s="150">
        <v>1</v>
      </c>
      <c r="CN65" s="150">
        <v>1</v>
      </c>
      <c r="CO65" s="150">
        <v>1</v>
      </c>
      <c r="CP65" s="150">
        <v>1</v>
      </c>
      <c r="CQ65" s="150">
        <v>1</v>
      </c>
      <c r="CR65" s="150">
        <v>1</v>
      </c>
      <c r="CS65" s="150">
        <v>1</v>
      </c>
      <c r="CT65" s="150">
        <v>1</v>
      </c>
      <c r="CU65" s="150">
        <v>1</v>
      </c>
      <c r="CV65" s="150">
        <v>1</v>
      </c>
      <c r="CW65" s="150">
        <v>0</v>
      </c>
      <c r="CX65" s="150">
        <v>0</v>
      </c>
      <c r="CY65" s="150">
        <v>1</v>
      </c>
      <c r="CZ65" s="150">
        <v>0</v>
      </c>
      <c r="DA65" s="150">
        <v>0</v>
      </c>
      <c r="DB65" s="150">
        <v>0</v>
      </c>
      <c r="DC65" s="150">
        <v>1</v>
      </c>
      <c r="DD65" s="150">
        <v>1</v>
      </c>
      <c r="DE65" s="150">
        <v>1</v>
      </c>
      <c r="DF65" s="151"/>
      <c r="DH65" s="151"/>
      <c r="DI65" s="151"/>
      <c r="DJ65" s="151"/>
      <c r="DK65" s="151"/>
    </row>
    <row r="66" spans="1:115" s="152" customFormat="1" x14ac:dyDescent="0.25">
      <c r="A66" s="149" t="s">
        <v>409</v>
      </c>
      <c r="B66" s="149" t="s">
        <v>405</v>
      </c>
      <c r="C66" s="150" t="s">
        <v>477</v>
      </c>
      <c r="D66" s="150">
        <v>61</v>
      </c>
      <c r="E66" s="150">
        <v>1160</v>
      </c>
      <c r="F66" s="150">
        <v>266</v>
      </c>
      <c r="G66" s="150">
        <v>40</v>
      </c>
      <c r="H66" s="150">
        <v>1</v>
      </c>
      <c r="I66" s="150">
        <v>0</v>
      </c>
      <c r="J66" s="150" t="s">
        <v>406</v>
      </c>
      <c r="K66" s="150">
        <v>1</v>
      </c>
      <c r="L66" s="150">
        <v>1</v>
      </c>
      <c r="M66" s="150">
        <v>1</v>
      </c>
      <c r="N66" s="150">
        <v>1</v>
      </c>
      <c r="O66" s="150">
        <v>1</v>
      </c>
      <c r="P66" s="150">
        <v>1</v>
      </c>
      <c r="Q66" s="150">
        <v>1</v>
      </c>
      <c r="R66" s="150">
        <v>1</v>
      </c>
      <c r="S66" s="150">
        <v>1</v>
      </c>
      <c r="T66" s="150">
        <v>1</v>
      </c>
      <c r="U66" s="150">
        <v>1</v>
      </c>
      <c r="V66" s="150"/>
      <c r="W66" s="150">
        <v>1</v>
      </c>
      <c r="X66" s="150">
        <v>1</v>
      </c>
      <c r="Y66" s="150">
        <v>1</v>
      </c>
      <c r="Z66" s="150">
        <v>1</v>
      </c>
      <c r="AA66" s="150">
        <v>1</v>
      </c>
      <c r="AB66" s="150">
        <v>1</v>
      </c>
      <c r="AC66" s="150">
        <v>1</v>
      </c>
      <c r="AD66" s="150">
        <v>1</v>
      </c>
      <c r="AE66" s="150">
        <v>1</v>
      </c>
      <c r="AF66" s="150">
        <v>1</v>
      </c>
      <c r="AG66" s="150">
        <v>1</v>
      </c>
      <c r="AH66" s="150">
        <v>1</v>
      </c>
      <c r="AI66" s="150">
        <v>1</v>
      </c>
      <c r="AJ66" s="150">
        <v>1</v>
      </c>
      <c r="AK66" s="150">
        <v>1</v>
      </c>
      <c r="AL66" s="150">
        <v>1</v>
      </c>
      <c r="AM66" s="150">
        <v>1</v>
      </c>
      <c r="AN66" s="150">
        <v>1</v>
      </c>
      <c r="AO66" s="150">
        <v>1</v>
      </c>
      <c r="AP66" s="150">
        <v>1</v>
      </c>
      <c r="AQ66" s="150">
        <v>1</v>
      </c>
      <c r="AR66" s="150">
        <v>1</v>
      </c>
      <c r="AS66" s="150">
        <v>1</v>
      </c>
      <c r="AT66" s="150">
        <v>1</v>
      </c>
      <c r="AU66" s="150">
        <v>1</v>
      </c>
      <c r="AV66" s="150">
        <v>1</v>
      </c>
      <c r="AW66" s="150">
        <v>1</v>
      </c>
      <c r="AX66" s="150">
        <v>1</v>
      </c>
      <c r="AY66" s="150">
        <v>1</v>
      </c>
      <c r="AZ66" s="150"/>
      <c r="BA66" s="150"/>
      <c r="BB66" s="150"/>
      <c r="BC66" s="150"/>
      <c r="BD66" s="150">
        <v>1</v>
      </c>
      <c r="BE66" s="150">
        <v>1</v>
      </c>
      <c r="BF66" s="150">
        <v>1</v>
      </c>
      <c r="BG66" s="150">
        <v>1</v>
      </c>
      <c r="BH66" s="150">
        <v>1</v>
      </c>
      <c r="BI66" s="150">
        <v>1</v>
      </c>
      <c r="BJ66" s="150">
        <v>1</v>
      </c>
      <c r="BK66" s="150">
        <v>1</v>
      </c>
      <c r="BL66" s="150">
        <v>1</v>
      </c>
      <c r="BM66" s="150">
        <v>1</v>
      </c>
      <c r="BN66" s="150">
        <v>1</v>
      </c>
      <c r="BO66" s="150">
        <v>1</v>
      </c>
      <c r="BP66" s="150">
        <v>1</v>
      </c>
      <c r="BQ66" s="150">
        <v>1</v>
      </c>
      <c r="BR66" s="150">
        <v>1</v>
      </c>
      <c r="BS66" s="150">
        <v>1</v>
      </c>
      <c r="BT66" s="150">
        <v>1</v>
      </c>
      <c r="BU66" s="150">
        <v>1</v>
      </c>
      <c r="BV66" s="150">
        <v>1</v>
      </c>
      <c r="BW66" s="150">
        <v>1</v>
      </c>
      <c r="BX66" s="150">
        <v>1</v>
      </c>
      <c r="BY66" s="150">
        <v>1</v>
      </c>
      <c r="BZ66" s="150"/>
      <c r="CA66" s="150">
        <v>1</v>
      </c>
      <c r="CB66" s="150">
        <v>1</v>
      </c>
      <c r="CC66" s="150">
        <v>1</v>
      </c>
      <c r="CD66" s="150">
        <v>1</v>
      </c>
      <c r="CE66" s="150">
        <v>1</v>
      </c>
      <c r="CF66" s="150">
        <v>1</v>
      </c>
      <c r="CG66" s="150">
        <v>1</v>
      </c>
      <c r="CH66" s="150">
        <v>1</v>
      </c>
      <c r="CI66" s="150">
        <v>1</v>
      </c>
      <c r="CJ66" s="150">
        <v>1</v>
      </c>
      <c r="CK66" s="150">
        <v>1</v>
      </c>
      <c r="CL66" s="150">
        <v>1</v>
      </c>
      <c r="CM66" s="150">
        <v>1</v>
      </c>
      <c r="CN66" s="150">
        <v>1</v>
      </c>
      <c r="CO66" s="150">
        <v>1</v>
      </c>
      <c r="CP66" s="150">
        <v>1</v>
      </c>
      <c r="CQ66" s="150">
        <v>1</v>
      </c>
      <c r="CR66" s="150">
        <v>1</v>
      </c>
      <c r="CS66" s="150">
        <v>1</v>
      </c>
      <c r="CT66" s="150">
        <v>1</v>
      </c>
      <c r="CU66" s="150">
        <v>1</v>
      </c>
      <c r="CV66" s="150">
        <v>1</v>
      </c>
      <c r="CW66" s="150">
        <v>0</v>
      </c>
      <c r="CX66" s="150">
        <v>1</v>
      </c>
      <c r="CY66" s="150">
        <v>1</v>
      </c>
      <c r="CZ66" s="150">
        <v>0</v>
      </c>
      <c r="DA66" s="150">
        <v>1</v>
      </c>
      <c r="DB66" s="150">
        <v>0</v>
      </c>
      <c r="DC66" s="150">
        <v>1</v>
      </c>
      <c r="DD66" s="150">
        <v>1</v>
      </c>
      <c r="DE66" s="150">
        <v>1</v>
      </c>
      <c r="DF66" s="151"/>
      <c r="DH66" s="151"/>
      <c r="DI66" s="151"/>
      <c r="DJ66" s="151"/>
      <c r="DK66" s="151"/>
    </row>
    <row r="67" spans="1:115" s="152" customFormat="1" x14ac:dyDescent="0.25">
      <c r="A67" s="149" t="s">
        <v>409</v>
      </c>
      <c r="B67" s="149" t="s">
        <v>405</v>
      </c>
      <c r="C67" s="150" t="s">
        <v>478</v>
      </c>
      <c r="D67" s="150">
        <v>62</v>
      </c>
      <c r="E67" s="150">
        <v>553</v>
      </c>
      <c r="F67" s="150">
        <v>187</v>
      </c>
      <c r="G67" s="150">
        <v>3</v>
      </c>
      <c r="H67" s="150">
        <v>1</v>
      </c>
      <c r="I67" s="150">
        <v>0</v>
      </c>
      <c r="J67" s="150" t="s">
        <v>406</v>
      </c>
      <c r="K67" s="150">
        <v>1</v>
      </c>
      <c r="L67" s="150">
        <v>1</v>
      </c>
      <c r="M67" s="150">
        <v>1</v>
      </c>
      <c r="N67" s="150">
        <v>1</v>
      </c>
      <c r="O67" s="150">
        <v>1</v>
      </c>
      <c r="P67" s="150">
        <v>1</v>
      </c>
      <c r="Q67" s="150">
        <v>1</v>
      </c>
      <c r="R67" s="150">
        <v>1</v>
      </c>
      <c r="S67" s="150">
        <v>1</v>
      </c>
      <c r="T67" s="150">
        <v>1</v>
      </c>
      <c r="U67" s="150">
        <v>1</v>
      </c>
      <c r="V67" s="150"/>
      <c r="W67" s="150">
        <v>1</v>
      </c>
      <c r="X67" s="150">
        <v>1</v>
      </c>
      <c r="Y67" s="150">
        <v>1</v>
      </c>
      <c r="Z67" s="150">
        <v>1</v>
      </c>
      <c r="AA67" s="150">
        <v>1</v>
      </c>
      <c r="AB67" s="150">
        <v>1</v>
      </c>
      <c r="AC67" s="150">
        <v>1</v>
      </c>
      <c r="AD67" s="150">
        <v>1</v>
      </c>
      <c r="AE67" s="150">
        <v>1</v>
      </c>
      <c r="AF67" s="150">
        <v>1</v>
      </c>
      <c r="AG67" s="150">
        <v>1</v>
      </c>
      <c r="AH67" s="150">
        <v>1</v>
      </c>
      <c r="AI67" s="150">
        <v>1</v>
      </c>
      <c r="AJ67" s="150">
        <v>1</v>
      </c>
      <c r="AK67" s="150">
        <v>1</v>
      </c>
      <c r="AL67" s="150">
        <v>1</v>
      </c>
      <c r="AM67" s="150">
        <v>1</v>
      </c>
      <c r="AN67" s="150">
        <v>1</v>
      </c>
      <c r="AO67" s="150">
        <v>1</v>
      </c>
      <c r="AP67" s="150">
        <v>1</v>
      </c>
      <c r="AQ67" s="150">
        <v>1</v>
      </c>
      <c r="AR67" s="150">
        <v>1</v>
      </c>
      <c r="AS67" s="150">
        <v>1</v>
      </c>
      <c r="AT67" s="150">
        <v>1</v>
      </c>
      <c r="AU67" s="150">
        <v>1</v>
      </c>
      <c r="AV67" s="150">
        <v>1</v>
      </c>
      <c r="AW67" s="150">
        <v>1</v>
      </c>
      <c r="AX67" s="150">
        <v>1</v>
      </c>
      <c r="AY67" s="150">
        <v>1</v>
      </c>
      <c r="AZ67" s="150"/>
      <c r="BA67" s="150"/>
      <c r="BB67" s="150"/>
      <c r="BC67" s="150"/>
      <c r="BD67" s="150">
        <v>1</v>
      </c>
      <c r="BE67" s="150">
        <v>1</v>
      </c>
      <c r="BF67" s="150">
        <v>1</v>
      </c>
      <c r="BG67" s="150">
        <v>1</v>
      </c>
      <c r="BH67" s="150">
        <v>1</v>
      </c>
      <c r="BI67" s="150">
        <v>1</v>
      </c>
      <c r="BJ67" s="150">
        <v>1</v>
      </c>
      <c r="BK67" s="150">
        <v>1</v>
      </c>
      <c r="BL67" s="150">
        <v>1</v>
      </c>
      <c r="BM67" s="150">
        <v>1</v>
      </c>
      <c r="BN67" s="150">
        <v>1</v>
      </c>
      <c r="BO67" s="150">
        <v>1</v>
      </c>
      <c r="BP67" s="150">
        <v>1</v>
      </c>
      <c r="BQ67" s="150">
        <v>1</v>
      </c>
      <c r="BR67" s="150">
        <v>1</v>
      </c>
      <c r="BS67" s="150">
        <v>1</v>
      </c>
      <c r="BT67" s="150">
        <v>1</v>
      </c>
      <c r="BU67" s="150">
        <v>1</v>
      </c>
      <c r="BV67" s="150">
        <v>1</v>
      </c>
      <c r="BW67" s="150">
        <v>1</v>
      </c>
      <c r="BX67" s="150">
        <v>1</v>
      </c>
      <c r="BY67" s="150">
        <v>1</v>
      </c>
      <c r="BZ67" s="150"/>
      <c r="CA67" s="150">
        <v>1</v>
      </c>
      <c r="CB67" s="150">
        <v>1</v>
      </c>
      <c r="CC67" s="150">
        <v>1</v>
      </c>
      <c r="CD67" s="150">
        <v>1</v>
      </c>
      <c r="CE67" s="150">
        <v>1</v>
      </c>
      <c r="CF67" s="150">
        <v>1</v>
      </c>
      <c r="CG67" s="150">
        <v>1</v>
      </c>
      <c r="CH67" s="150">
        <v>1</v>
      </c>
      <c r="CI67" s="150">
        <v>1</v>
      </c>
      <c r="CJ67" s="150">
        <v>1</v>
      </c>
      <c r="CK67" s="150">
        <v>1</v>
      </c>
      <c r="CL67" s="150">
        <v>1</v>
      </c>
      <c r="CM67" s="150">
        <v>1</v>
      </c>
      <c r="CN67" s="150">
        <v>1</v>
      </c>
      <c r="CO67" s="150">
        <v>1</v>
      </c>
      <c r="CP67" s="150">
        <v>1</v>
      </c>
      <c r="CQ67" s="150">
        <v>1</v>
      </c>
      <c r="CR67" s="150">
        <v>1</v>
      </c>
      <c r="CS67" s="150">
        <v>1</v>
      </c>
      <c r="CT67" s="150">
        <v>1</v>
      </c>
      <c r="CU67" s="150">
        <v>1</v>
      </c>
      <c r="CV67" s="150">
        <v>1</v>
      </c>
      <c r="CW67" s="150">
        <v>0</v>
      </c>
      <c r="CX67" s="150">
        <v>0</v>
      </c>
      <c r="CY67" s="150">
        <v>0</v>
      </c>
      <c r="CZ67" s="150">
        <v>0</v>
      </c>
      <c r="DA67" s="150">
        <v>0</v>
      </c>
      <c r="DB67" s="150">
        <v>0</v>
      </c>
      <c r="DC67" s="150">
        <v>1</v>
      </c>
      <c r="DD67" s="150">
        <v>1</v>
      </c>
      <c r="DE67" s="150">
        <v>1</v>
      </c>
      <c r="DF67" s="151"/>
      <c r="DH67" s="151"/>
      <c r="DI67" s="151"/>
      <c r="DJ67" s="151"/>
      <c r="DK67" s="151"/>
    </row>
    <row r="68" spans="1:115" s="152" customFormat="1" x14ac:dyDescent="0.25">
      <c r="A68" s="149" t="s">
        <v>409</v>
      </c>
      <c r="B68" s="149" t="s">
        <v>405</v>
      </c>
      <c r="C68" s="150" t="s">
        <v>479</v>
      </c>
      <c r="D68" s="150">
        <v>63</v>
      </c>
      <c r="E68" s="150">
        <v>930</v>
      </c>
      <c r="F68" s="150">
        <v>290</v>
      </c>
      <c r="G68" s="150">
        <v>6</v>
      </c>
      <c r="H68" s="150">
        <v>1</v>
      </c>
      <c r="I68" s="150">
        <v>1</v>
      </c>
      <c r="J68" s="150" t="s">
        <v>406</v>
      </c>
      <c r="K68" s="150">
        <v>1</v>
      </c>
      <c r="L68" s="150">
        <v>1</v>
      </c>
      <c r="M68" s="150">
        <v>1</v>
      </c>
      <c r="N68" s="150">
        <v>1</v>
      </c>
      <c r="O68" s="150">
        <v>1</v>
      </c>
      <c r="P68" s="150">
        <v>1</v>
      </c>
      <c r="Q68" s="150">
        <v>1</v>
      </c>
      <c r="R68" s="150">
        <v>1</v>
      </c>
      <c r="S68" s="150">
        <v>1</v>
      </c>
      <c r="T68" s="150">
        <v>1</v>
      </c>
      <c r="U68" s="150">
        <v>1</v>
      </c>
      <c r="V68" s="150"/>
      <c r="W68" s="150">
        <v>1</v>
      </c>
      <c r="X68" s="150">
        <v>1</v>
      </c>
      <c r="Y68" s="150">
        <v>1</v>
      </c>
      <c r="Z68" s="150">
        <v>1</v>
      </c>
      <c r="AA68" s="150">
        <v>1</v>
      </c>
      <c r="AB68" s="150">
        <v>1</v>
      </c>
      <c r="AC68" s="150">
        <v>1</v>
      </c>
      <c r="AD68" s="150">
        <v>1</v>
      </c>
      <c r="AE68" s="150">
        <v>1</v>
      </c>
      <c r="AF68" s="150">
        <v>1</v>
      </c>
      <c r="AG68" s="150">
        <v>1</v>
      </c>
      <c r="AH68" s="150">
        <v>1</v>
      </c>
      <c r="AI68" s="150">
        <v>1</v>
      </c>
      <c r="AJ68" s="150">
        <v>1</v>
      </c>
      <c r="AK68" s="150">
        <v>1</v>
      </c>
      <c r="AL68" s="150">
        <v>1</v>
      </c>
      <c r="AM68" s="150">
        <v>1</v>
      </c>
      <c r="AN68" s="150">
        <v>1</v>
      </c>
      <c r="AO68" s="150">
        <v>1</v>
      </c>
      <c r="AP68" s="150">
        <v>1</v>
      </c>
      <c r="AQ68" s="150">
        <v>1</v>
      </c>
      <c r="AR68" s="150">
        <v>1</v>
      </c>
      <c r="AS68" s="150">
        <v>1</v>
      </c>
      <c r="AT68" s="150">
        <v>1</v>
      </c>
      <c r="AU68" s="150">
        <v>1</v>
      </c>
      <c r="AV68" s="150">
        <v>1</v>
      </c>
      <c r="AW68" s="150">
        <v>1</v>
      </c>
      <c r="AX68" s="150">
        <v>1</v>
      </c>
      <c r="AY68" s="150">
        <v>1</v>
      </c>
      <c r="AZ68" s="150"/>
      <c r="BA68" s="150"/>
      <c r="BB68" s="150"/>
      <c r="BC68" s="150"/>
      <c r="BD68" s="150">
        <v>1</v>
      </c>
      <c r="BE68" s="150">
        <v>1</v>
      </c>
      <c r="BF68" s="150">
        <v>1</v>
      </c>
      <c r="BG68" s="150">
        <v>1</v>
      </c>
      <c r="BH68" s="150">
        <v>1</v>
      </c>
      <c r="BI68" s="150">
        <v>1</v>
      </c>
      <c r="BJ68" s="150">
        <v>1</v>
      </c>
      <c r="BK68" s="150">
        <v>1</v>
      </c>
      <c r="BL68" s="150">
        <v>1</v>
      </c>
      <c r="BM68" s="150">
        <v>1</v>
      </c>
      <c r="BN68" s="150">
        <v>1</v>
      </c>
      <c r="BO68" s="150">
        <v>1</v>
      </c>
      <c r="BP68" s="150">
        <v>1</v>
      </c>
      <c r="BQ68" s="150">
        <v>1</v>
      </c>
      <c r="BR68" s="150">
        <v>1</v>
      </c>
      <c r="BS68" s="150">
        <v>1</v>
      </c>
      <c r="BT68" s="150">
        <v>1</v>
      </c>
      <c r="BU68" s="150">
        <v>1</v>
      </c>
      <c r="BV68" s="150">
        <v>1</v>
      </c>
      <c r="BW68" s="150">
        <v>1</v>
      </c>
      <c r="BX68" s="150">
        <v>1</v>
      </c>
      <c r="BY68" s="150">
        <v>1</v>
      </c>
      <c r="BZ68" s="150"/>
      <c r="CA68" s="150">
        <v>1</v>
      </c>
      <c r="CB68" s="150">
        <v>1</v>
      </c>
      <c r="CC68" s="150">
        <v>1</v>
      </c>
      <c r="CD68" s="150">
        <v>1</v>
      </c>
      <c r="CE68" s="150">
        <v>1</v>
      </c>
      <c r="CF68" s="150">
        <v>1</v>
      </c>
      <c r="CG68" s="150">
        <v>1</v>
      </c>
      <c r="CH68" s="150">
        <v>1</v>
      </c>
      <c r="CI68" s="150">
        <v>1</v>
      </c>
      <c r="CJ68" s="150">
        <v>1</v>
      </c>
      <c r="CK68" s="150">
        <v>1</v>
      </c>
      <c r="CL68" s="150">
        <v>1</v>
      </c>
      <c r="CM68" s="150">
        <v>1</v>
      </c>
      <c r="CN68" s="150">
        <v>1</v>
      </c>
      <c r="CO68" s="150">
        <v>1</v>
      </c>
      <c r="CP68" s="150">
        <v>1</v>
      </c>
      <c r="CQ68" s="150">
        <v>1</v>
      </c>
      <c r="CR68" s="150">
        <v>1</v>
      </c>
      <c r="CS68" s="150">
        <v>1</v>
      </c>
      <c r="CT68" s="150">
        <v>1</v>
      </c>
      <c r="CU68" s="150">
        <v>1</v>
      </c>
      <c r="CV68" s="150">
        <v>1</v>
      </c>
      <c r="CW68" s="150">
        <v>0</v>
      </c>
      <c r="CX68" s="150">
        <v>0</v>
      </c>
      <c r="CY68" s="150">
        <v>0</v>
      </c>
      <c r="CZ68" s="150">
        <v>0</v>
      </c>
      <c r="DA68" s="150">
        <v>0</v>
      </c>
      <c r="DB68" s="150">
        <v>0</v>
      </c>
      <c r="DC68" s="150">
        <v>1</v>
      </c>
      <c r="DD68" s="150">
        <v>1</v>
      </c>
      <c r="DE68" s="150">
        <v>1</v>
      </c>
      <c r="DF68" s="151"/>
      <c r="DH68" s="151"/>
      <c r="DI68" s="151"/>
      <c r="DJ68" s="151"/>
      <c r="DK68" s="151"/>
    </row>
    <row r="69" spans="1:115" s="152" customFormat="1" x14ac:dyDescent="0.25">
      <c r="A69" s="149" t="s">
        <v>409</v>
      </c>
      <c r="B69" s="149" t="s">
        <v>405</v>
      </c>
      <c r="C69" s="150" t="s">
        <v>480</v>
      </c>
      <c r="D69" s="150">
        <v>64</v>
      </c>
      <c r="E69" s="150">
        <v>1068</v>
      </c>
      <c r="F69" s="150">
        <v>376</v>
      </c>
      <c r="G69" s="150">
        <v>7</v>
      </c>
      <c r="H69" s="150">
        <v>1</v>
      </c>
      <c r="I69" s="150">
        <v>0</v>
      </c>
      <c r="J69" s="150" t="s">
        <v>406</v>
      </c>
      <c r="K69" s="150">
        <v>1</v>
      </c>
      <c r="L69" s="150">
        <v>1</v>
      </c>
      <c r="M69" s="150">
        <v>1</v>
      </c>
      <c r="N69" s="150">
        <v>1</v>
      </c>
      <c r="O69" s="150">
        <v>1</v>
      </c>
      <c r="P69" s="150">
        <v>1</v>
      </c>
      <c r="Q69" s="150">
        <v>1</v>
      </c>
      <c r="R69" s="150">
        <v>1</v>
      </c>
      <c r="S69" s="150">
        <v>1</v>
      </c>
      <c r="T69" s="150">
        <v>1</v>
      </c>
      <c r="U69" s="150">
        <v>1</v>
      </c>
      <c r="V69" s="150"/>
      <c r="W69" s="150">
        <v>1</v>
      </c>
      <c r="X69" s="150">
        <v>1</v>
      </c>
      <c r="Y69" s="150">
        <v>1</v>
      </c>
      <c r="Z69" s="150">
        <v>1</v>
      </c>
      <c r="AA69" s="150">
        <v>1</v>
      </c>
      <c r="AB69" s="150">
        <v>1</v>
      </c>
      <c r="AC69" s="150">
        <v>1</v>
      </c>
      <c r="AD69" s="150">
        <v>1</v>
      </c>
      <c r="AE69" s="150">
        <v>1</v>
      </c>
      <c r="AF69" s="150">
        <v>1</v>
      </c>
      <c r="AG69" s="150">
        <v>1</v>
      </c>
      <c r="AH69" s="150">
        <v>1</v>
      </c>
      <c r="AI69" s="150">
        <v>1</v>
      </c>
      <c r="AJ69" s="150">
        <v>1</v>
      </c>
      <c r="AK69" s="150">
        <v>1</v>
      </c>
      <c r="AL69" s="150">
        <v>1</v>
      </c>
      <c r="AM69" s="150">
        <v>1</v>
      </c>
      <c r="AN69" s="150">
        <v>1</v>
      </c>
      <c r="AO69" s="150">
        <v>1</v>
      </c>
      <c r="AP69" s="150">
        <v>1</v>
      </c>
      <c r="AQ69" s="150">
        <v>1</v>
      </c>
      <c r="AR69" s="150">
        <v>1</v>
      </c>
      <c r="AS69" s="150">
        <v>1</v>
      </c>
      <c r="AT69" s="150">
        <v>1</v>
      </c>
      <c r="AU69" s="150">
        <v>1</v>
      </c>
      <c r="AV69" s="150">
        <v>1</v>
      </c>
      <c r="AW69" s="150">
        <v>1</v>
      </c>
      <c r="AX69" s="150">
        <v>1</v>
      </c>
      <c r="AY69" s="150">
        <v>1</v>
      </c>
      <c r="AZ69" s="150"/>
      <c r="BA69" s="150"/>
      <c r="BB69" s="150"/>
      <c r="BC69" s="150"/>
      <c r="BD69" s="150">
        <v>1</v>
      </c>
      <c r="BE69" s="150">
        <v>1</v>
      </c>
      <c r="BF69" s="150">
        <v>1</v>
      </c>
      <c r="BG69" s="150">
        <v>1</v>
      </c>
      <c r="BH69" s="150">
        <v>1</v>
      </c>
      <c r="BI69" s="150">
        <v>1</v>
      </c>
      <c r="BJ69" s="150">
        <v>1</v>
      </c>
      <c r="BK69" s="150">
        <v>1</v>
      </c>
      <c r="BL69" s="150">
        <v>1</v>
      </c>
      <c r="BM69" s="150">
        <v>1</v>
      </c>
      <c r="BN69" s="150">
        <v>1</v>
      </c>
      <c r="BO69" s="150">
        <v>1</v>
      </c>
      <c r="BP69" s="150">
        <v>1</v>
      </c>
      <c r="BQ69" s="150">
        <v>1</v>
      </c>
      <c r="BR69" s="150">
        <v>1</v>
      </c>
      <c r="BS69" s="150">
        <v>1</v>
      </c>
      <c r="BT69" s="150">
        <v>1</v>
      </c>
      <c r="BU69" s="150">
        <v>1</v>
      </c>
      <c r="BV69" s="150">
        <v>1</v>
      </c>
      <c r="BW69" s="150">
        <v>1</v>
      </c>
      <c r="BX69" s="150">
        <v>1</v>
      </c>
      <c r="BY69" s="150">
        <v>1</v>
      </c>
      <c r="BZ69" s="150"/>
      <c r="CA69" s="150">
        <v>1</v>
      </c>
      <c r="CB69" s="150">
        <v>1</v>
      </c>
      <c r="CC69" s="150">
        <v>1</v>
      </c>
      <c r="CD69" s="150">
        <v>1</v>
      </c>
      <c r="CE69" s="150">
        <v>1</v>
      </c>
      <c r="CF69" s="150">
        <v>1</v>
      </c>
      <c r="CG69" s="150">
        <v>1</v>
      </c>
      <c r="CH69" s="150">
        <v>1</v>
      </c>
      <c r="CI69" s="150">
        <v>1</v>
      </c>
      <c r="CJ69" s="150">
        <v>1</v>
      </c>
      <c r="CK69" s="150">
        <v>1</v>
      </c>
      <c r="CL69" s="150">
        <v>1</v>
      </c>
      <c r="CM69" s="150">
        <v>1</v>
      </c>
      <c r="CN69" s="150">
        <v>1</v>
      </c>
      <c r="CO69" s="150">
        <v>1</v>
      </c>
      <c r="CP69" s="150">
        <v>1</v>
      </c>
      <c r="CQ69" s="150">
        <v>1</v>
      </c>
      <c r="CR69" s="150">
        <v>1</v>
      </c>
      <c r="CS69" s="150">
        <v>1</v>
      </c>
      <c r="CT69" s="150">
        <v>1</v>
      </c>
      <c r="CU69" s="150">
        <v>1</v>
      </c>
      <c r="CV69" s="150">
        <v>1</v>
      </c>
      <c r="CW69" s="150">
        <v>0</v>
      </c>
      <c r="CX69" s="150">
        <v>0</v>
      </c>
      <c r="CY69" s="150">
        <v>0</v>
      </c>
      <c r="CZ69" s="150">
        <v>0</v>
      </c>
      <c r="DA69" s="150">
        <v>0</v>
      </c>
      <c r="DB69" s="150">
        <v>0</v>
      </c>
      <c r="DC69" s="150">
        <v>1</v>
      </c>
      <c r="DD69" s="150">
        <v>1</v>
      </c>
      <c r="DE69" s="150">
        <v>1</v>
      </c>
      <c r="DF69" s="151"/>
      <c r="DH69" s="151"/>
      <c r="DI69" s="151"/>
      <c r="DJ69" s="151"/>
      <c r="DK69" s="151"/>
    </row>
    <row r="70" spans="1:115" s="152" customFormat="1" x14ac:dyDescent="0.25">
      <c r="A70" s="149" t="s">
        <v>409</v>
      </c>
      <c r="B70" s="149" t="s">
        <v>405</v>
      </c>
      <c r="C70" s="150" t="s">
        <v>481</v>
      </c>
      <c r="D70" s="150">
        <v>65</v>
      </c>
      <c r="E70" s="150">
        <v>430</v>
      </c>
      <c r="F70" s="150">
        <v>90</v>
      </c>
      <c r="G70" s="150">
        <v>2</v>
      </c>
      <c r="H70" s="150">
        <v>1</v>
      </c>
      <c r="I70" s="150">
        <v>0</v>
      </c>
      <c r="J70" s="150" t="s">
        <v>406</v>
      </c>
      <c r="K70" s="150">
        <v>1</v>
      </c>
      <c r="L70" s="150">
        <v>1</v>
      </c>
      <c r="M70" s="150">
        <v>1</v>
      </c>
      <c r="N70" s="150">
        <v>1</v>
      </c>
      <c r="O70" s="150">
        <v>1</v>
      </c>
      <c r="P70" s="150">
        <v>1</v>
      </c>
      <c r="Q70" s="150">
        <v>1</v>
      </c>
      <c r="R70" s="150">
        <v>1</v>
      </c>
      <c r="S70" s="150">
        <v>1</v>
      </c>
      <c r="T70" s="150">
        <v>1</v>
      </c>
      <c r="U70" s="150">
        <v>1</v>
      </c>
      <c r="V70" s="150"/>
      <c r="W70" s="150">
        <v>1</v>
      </c>
      <c r="X70" s="150">
        <v>1</v>
      </c>
      <c r="Y70" s="150">
        <v>1</v>
      </c>
      <c r="Z70" s="150">
        <v>1</v>
      </c>
      <c r="AA70" s="150">
        <v>1</v>
      </c>
      <c r="AB70" s="150">
        <v>1</v>
      </c>
      <c r="AC70" s="150">
        <v>1</v>
      </c>
      <c r="AD70" s="150">
        <v>1</v>
      </c>
      <c r="AE70" s="150">
        <v>1</v>
      </c>
      <c r="AF70" s="150">
        <v>1</v>
      </c>
      <c r="AG70" s="150">
        <v>1</v>
      </c>
      <c r="AH70" s="150">
        <v>1</v>
      </c>
      <c r="AI70" s="150">
        <v>1</v>
      </c>
      <c r="AJ70" s="150">
        <v>1</v>
      </c>
      <c r="AK70" s="150">
        <v>1</v>
      </c>
      <c r="AL70" s="150">
        <v>1</v>
      </c>
      <c r="AM70" s="150">
        <v>1</v>
      </c>
      <c r="AN70" s="150">
        <v>1</v>
      </c>
      <c r="AO70" s="150">
        <v>1</v>
      </c>
      <c r="AP70" s="150">
        <v>1</v>
      </c>
      <c r="AQ70" s="150">
        <v>1</v>
      </c>
      <c r="AR70" s="150">
        <v>1</v>
      </c>
      <c r="AS70" s="150">
        <v>1</v>
      </c>
      <c r="AT70" s="150">
        <v>1</v>
      </c>
      <c r="AU70" s="150">
        <v>1</v>
      </c>
      <c r="AV70" s="150">
        <v>1</v>
      </c>
      <c r="AW70" s="150">
        <v>1</v>
      </c>
      <c r="AX70" s="150">
        <v>1</v>
      </c>
      <c r="AY70" s="150">
        <v>1</v>
      </c>
      <c r="AZ70" s="150"/>
      <c r="BA70" s="150"/>
      <c r="BB70" s="150"/>
      <c r="BC70" s="150"/>
      <c r="BD70" s="150">
        <v>1</v>
      </c>
      <c r="BE70" s="150">
        <v>1</v>
      </c>
      <c r="BF70" s="150">
        <v>1</v>
      </c>
      <c r="BG70" s="150">
        <v>1</v>
      </c>
      <c r="BH70" s="150">
        <v>1</v>
      </c>
      <c r="BI70" s="150">
        <v>1</v>
      </c>
      <c r="BJ70" s="150">
        <v>1</v>
      </c>
      <c r="BK70" s="150">
        <v>1</v>
      </c>
      <c r="BL70" s="150">
        <v>1</v>
      </c>
      <c r="BM70" s="150">
        <v>1</v>
      </c>
      <c r="BN70" s="150">
        <v>1</v>
      </c>
      <c r="BO70" s="150">
        <v>1</v>
      </c>
      <c r="BP70" s="150">
        <v>1</v>
      </c>
      <c r="BQ70" s="150">
        <v>1</v>
      </c>
      <c r="BR70" s="150">
        <v>1</v>
      </c>
      <c r="BS70" s="150">
        <v>1</v>
      </c>
      <c r="BT70" s="150">
        <v>1</v>
      </c>
      <c r="BU70" s="150">
        <v>1</v>
      </c>
      <c r="BV70" s="150">
        <v>1</v>
      </c>
      <c r="BW70" s="150">
        <v>1</v>
      </c>
      <c r="BX70" s="150">
        <v>1</v>
      </c>
      <c r="BY70" s="150">
        <v>1</v>
      </c>
      <c r="BZ70" s="150"/>
      <c r="CA70" s="150">
        <v>1</v>
      </c>
      <c r="CB70" s="150">
        <v>1</v>
      </c>
      <c r="CC70" s="150">
        <v>1</v>
      </c>
      <c r="CD70" s="150">
        <v>1</v>
      </c>
      <c r="CE70" s="150">
        <v>1</v>
      </c>
      <c r="CF70" s="150">
        <v>1</v>
      </c>
      <c r="CG70" s="150">
        <v>1</v>
      </c>
      <c r="CH70" s="150">
        <v>1</v>
      </c>
      <c r="CI70" s="150">
        <v>1</v>
      </c>
      <c r="CJ70" s="150">
        <v>1</v>
      </c>
      <c r="CK70" s="150">
        <v>1</v>
      </c>
      <c r="CL70" s="150">
        <v>1</v>
      </c>
      <c r="CM70" s="150">
        <v>1</v>
      </c>
      <c r="CN70" s="150">
        <v>1</v>
      </c>
      <c r="CO70" s="150">
        <v>1</v>
      </c>
      <c r="CP70" s="150">
        <v>1</v>
      </c>
      <c r="CQ70" s="150">
        <v>1</v>
      </c>
      <c r="CR70" s="150">
        <v>1</v>
      </c>
      <c r="CS70" s="150">
        <v>1</v>
      </c>
      <c r="CT70" s="150">
        <v>1</v>
      </c>
      <c r="CU70" s="150">
        <v>1</v>
      </c>
      <c r="CV70" s="150">
        <v>0</v>
      </c>
      <c r="CW70" s="150">
        <v>0</v>
      </c>
      <c r="CX70" s="150">
        <v>0</v>
      </c>
      <c r="CY70" s="150">
        <v>0</v>
      </c>
      <c r="CZ70" s="150">
        <v>0</v>
      </c>
      <c r="DA70" s="150">
        <v>0</v>
      </c>
      <c r="DB70" s="150">
        <v>0</v>
      </c>
      <c r="DC70" s="150">
        <v>1</v>
      </c>
      <c r="DD70" s="150">
        <v>1</v>
      </c>
      <c r="DE70" s="150">
        <v>1</v>
      </c>
      <c r="DF70" s="151"/>
      <c r="DH70" s="151"/>
      <c r="DI70" s="151"/>
      <c r="DJ70" s="151"/>
      <c r="DK70" s="151"/>
    </row>
    <row r="71" spans="1:115" s="152" customFormat="1" x14ac:dyDescent="0.25">
      <c r="A71" s="149" t="s">
        <v>409</v>
      </c>
      <c r="B71" s="149" t="s">
        <v>405</v>
      </c>
      <c r="C71" s="150" t="s">
        <v>482</v>
      </c>
      <c r="D71" s="150">
        <v>66</v>
      </c>
      <c r="E71" s="150">
        <v>331</v>
      </c>
      <c r="F71" s="150">
        <v>60</v>
      </c>
      <c r="G71" s="150">
        <v>2</v>
      </c>
      <c r="H71" s="150">
        <v>1</v>
      </c>
      <c r="I71" s="150">
        <v>0</v>
      </c>
      <c r="J71" s="150" t="s">
        <v>406</v>
      </c>
      <c r="K71" s="150">
        <v>1</v>
      </c>
      <c r="L71" s="150">
        <v>1</v>
      </c>
      <c r="M71" s="150">
        <v>1</v>
      </c>
      <c r="N71" s="150">
        <v>1</v>
      </c>
      <c r="O71" s="150">
        <v>1</v>
      </c>
      <c r="P71" s="150">
        <v>1</v>
      </c>
      <c r="Q71" s="150">
        <v>1</v>
      </c>
      <c r="R71" s="150">
        <v>1</v>
      </c>
      <c r="S71" s="150">
        <v>1</v>
      </c>
      <c r="T71" s="150">
        <v>1</v>
      </c>
      <c r="U71" s="150">
        <v>1</v>
      </c>
      <c r="V71" s="150"/>
      <c r="W71" s="150">
        <v>1</v>
      </c>
      <c r="X71" s="150">
        <v>1</v>
      </c>
      <c r="Y71" s="150">
        <v>1</v>
      </c>
      <c r="Z71" s="150">
        <v>1</v>
      </c>
      <c r="AA71" s="150">
        <v>1</v>
      </c>
      <c r="AB71" s="150">
        <v>1</v>
      </c>
      <c r="AC71" s="150">
        <v>1</v>
      </c>
      <c r="AD71" s="150">
        <v>1</v>
      </c>
      <c r="AE71" s="150">
        <v>1</v>
      </c>
      <c r="AF71" s="150">
        <v>1</v>
      </c>
      <c r="AG71" s="150">
        <v>1</v>
      </c>
      <c r="AH71" s="150">
        <v>1</v>
      </c>
      <c r="AI71" s="150">
        <v>1</v>
      </c>
      <c r="AJ71" s="150">
        <v>1</v>
      </c>
      <c r="AK71" s="150">
        <v>1</v>
      </c>
      <c r="AL71" s="150">
        <v>1</v>
      </c>
      <c r="AM71" s="150">
        <v>1</v>
      </c>
      <c r="AN71" s="150">
        <v>1</v>
      </c>
      <c r="AO71" s="150">
        <v>1</v>
      </c>
      <c r="AP71" s="150">
        <v>1</v>
      </c>
      <c r="AQ71" s="150">
        <v>1</v>
      </c>
      <c r="AR71" s="150">
        <v>1</v>
      </c>
      <c r="AS71" s="150">
        <v>1</v>
      </c>
      <c r="AT71" s="150">
        <v>1</v>
      </c>
      <c r="AU71" s="150">
        <v>1</v>
      </c>
      <c r="AV71" s="150">
        <v>1</v>
      </c>
      <c r="AW71" s="150">
        <v>1</v>
      </c>
      <c r="AX71" s="150">
        <v>1</v>
      </c>
      <c r="AY71" s="150">
        <v>1</v>
      </c>
      <c r="AZ71" s="150"/>
      <c r="BA71" s="150"/>
      <c r="BB71" s="150"/>
      <c r="BC71" s="150"/>
      <c r="BD71" s="150">
        <v>1</v>
      </c>
      <c r="BE71" s="150">
        <v>1</v>
      </c>
      <c r="BF71" s="150">
        <v>1</v>
      </c>
      <c r="BG71" s="150">
        <v>1</v>
      </c>
      <c r="BH71" s="150">
        <v>1</v>
      </c>
      <c r="BI71" s="150">
        <v>1</v>
      </c>
      <c r="BJ71" s="150">
        <v>1</v>
      </c>
      <c r="BK71" s="150">
        <v>1</v>
      </c>
      <c r="BL71" s="150">
        <v>1</v>
      </c>
      <c r="BM71" s="150">
        <v>1</v>
      </c>
      <c r="BN71" s="150">
        <v>1</v>
      </c>
      <c r="BO71" s="150">
        <v>1</v>
      </c>
      <c r="BP71" s="150">
        <v>1</v>
      </c>
      <c r="BQ71" s="150">
        <v>1</v>
      </c>
      <c r="BR71" s="150">
        <v>1</v>
      </c>
      <c r="BS71" s="150">
        <v>1</v>
      </c>
      <c r="BT71" s="150">
        <v>1</v>
      </c>
      <c r="BU71" s="150">
        <v>1</v>
      </c>
      <c r="BV71" s="150">
        <v>1</v>
      </c>
      <c r="BW71" s="150">
        <v>1</v>
      </c>
      <c r="BX71" s="150">
        <v>1</v>
      </c>
      <c r="BY71" s="150">
        <v>1</v>
      </c>
      <c r="BZ71" s="150"/>
      <c r="CA71" s="150">
        <v>1</v>
      </c>
      <c r="CB71" s="150">
        <v>1</v>
      </c>
      <c r="CC71" s="150">
        <v>1</v>
      </c>
      <c r="CD71" s="150">
        <v>1</v>
      </c>
      <c r="CE71" s="150">
        <v>1</v>
      </c>
      <c r="CF71" s="150">
        <v>1</v>
      </c>
      <c r="CG71" s="150">
        <v>1</v>
      </c>
      <c r="CH71" s="150">
        <v>1</v>
      </c>
      <c r="CI71" s="150">
        <v>1</v>
      </c>
      <c r="CJ71" s="150">
        <v>1</v>
      </c>
      <c r="CK71" s="150">
        <v>1</v>
      </c>
      <c r="CL71" s="150">
        <v>1</v>
      </c>
      <c r="CM71" s="150">
        <v>1</v>
      </c>
      <c r="CN71" s="150">
        <v>1</v>
      </c>
      <c r="CO71" s="150">
        <v>1</v>
      </c>
      <c r="CP71" s="150">
        <v>1</v>
      </c>
      <c r="CQ71" s="150">
        <v>1</v>
      </c>
      <c r="CR71" s="150">
        <v>1</v>
      </c>
      <c r="CS71" s="150">
        <v>1</v>
      </c>
      <c r="CT71" s="150">
        <v>1</v>
      </c>
      <c r="CU71" s="150">
        <v>1</v>
      </c>
      <c r="CV71" s="150">
        <v>0</v>
      </c>
      <c r="CW71" s="150">
        <v>1</v>
      </c>
      <c r="CX71" s="150">
        <v>0</v>
      </c>
      <c r="CY71" s="150">
        <v>1</v>
      </c>
      <c r="CZ71" s="150">
        <v>0</v>
      </c>
      <c r="DA71" s="150">
        <v>0</v>
      </c>
      <c r="DB71" s="150">
        <v>0</v>
      </c>
      <c r="DC71" s="150">
        <v>1</v>
      </c>
      <c r="DD71" s="150">
        <v>1</v>
      </c>
      <c r="DE71" s="150">
        <v>1</v>
      </c>
      <c r="DF71" s="151"/>
      <c r="DH71" s="151"/>
      <c r="DI71" s="151"/>
      <c r="DJ71" s="151"/>
      <c r="DK71" s="151"/>
    </row>
    <row r="72" spans="1:115" s="152" customFormat="1" x14ac:dyDescent="0.25">
      <c r="A72" s="149" t="s">
        <v>409</v>
      </c>
      <c r="B72" s="149" t="s">
        <v>405</v>
      </c>
      <c r="C72" s="150" t="s">
        <v>483</v>
      </c>
      <c r="D72" s="150">
        <v>67</v>
      </c>
      <c r="E72" s="150">
        <v>769</v>
      </c>
      <c r="F72" s="150">
        <v>189</v>
      </c>
      <c r="G72" s="150">
        <v>3</v>
      </c>
      <c r="H72" s="150">
        <v>1</v>
      </c>
      <c r="I72" s="150">
        <v>0</v>
      </c>
      <c r="J72" s="150" t="s">
        <v>406</v>
      </c>
      <c r="K72" s="150">
        <v>1</v>
      </c>
      <c r="L72" s="150">
        <v>1</v>
      </c>
      <c r="M72" s="150">
        <v>1</v>
      </c>
      <c r="N72" s="150">
        <v>1</v>
      </c>
      <c r="O72" s="150">
        <v>1</v>
      </c>
      <c r="P72" s="150">
        <v>1</v>
      </c>
      <c r="Q72" s="150">
        <v>1</v>
      </c>
      <c r="R72" s="150">
        <v>1</v>
      </c>
      <c r="S72" s="150">
        <v>1</v>
      </c>
      <c r="T72" s="150">
        <v>1</v>
      </c>
      <c r="U72" s="150">
        <v>1</v>
      </c>
      <c r="V72" s="150"/>
      <c r="W72" s="150">
        <v>1</v>
      </c>
      <c r="X72" s="150">
        <v>1</v>
      </c>
      <c r="Y72" s="150">
        <v>1</v>
      </c>
      <c r="Z72" s="150">
        <v>1</v>
      </c>
      <c r="AA72" s="150">
        <v>1</v>
      </c>
      <c r="AB72" s="150">
        <v>1</v>
      </c>
      <c r="AC72" s="150">
        <v>1</v>
      </c>
      <c r="AD72" s="150">
        <v>1</v>
      </c>
      <c r="AE72" s="150">
        <v>1</v>
      </c>
      <c r="AF72" s="150">
        <v>1</v>
      </c>
      <c r="AG72" s="150">
        <v>1</v>
      </c>
      <c r="AH72" s="150">
        <v>1</v>
      </c>
      <c r="AI72" s="150">
        <v>1</v>
      </c>
      <c r="AJ72" s="150">
        <v>1</v>
      </c>
      <c r="AK72" s="150">
        <v>1</v>
      </c>
      <c r="AL72" s="150">
        <v>1</v>
      </c>
      <c r="AM72" s="150">
        <v>1</v>
      </c>
      <c r="AN72" s="150">
        <v>1</v>
      </c>
      <c r="AO72" s="150">
        <v>1</v>
      </c>
      <c r="AP72" s="150">
        <v>1</v>
      </c>
      <c r="AQ72" s="150">
        <v>1</v>
      </c>
      <c r="AR72" s="150">
        <v>1</v>
      </c>
      <c r="AS72" s="150">
        <v>1</v>
      </c>
      <c r="AT72" s="150">
        <v>1</v>
      </c>
      <c r="AU72" s="150">
        <v>1</v>
      </c>
      <c r="AV72" s="150">
        <v>1</v>
      </c>
      <c r="AW72" s="150">
        <v>1</v>
      </c>
      <c r="AX72" s="150">
        <v>1</v>
      </c>
      <c r="AY72" s="150">
        <v>1</v>
      </c>
      <c r="AZ72" s="150"/>
      <c r="BA72" s="150"/>
      <c r="BB72" s="150"/>
      <c r="BC72" s="150"/>
      <c r="BD72" s="150">
        <v>1</v>
      </c>
      <c r="BE72" s="150">
        <v>1</v>
      </c>
      <c r="BF72" s="150">
        <v>1</v>
      </c>
      <c r="BG72" s="150">
        <v>1</v>
      </c>
      <c r="BH72" s="150">
        <v>1</v>
      </c>
      <c r="BI72" s="150">
        <v>1</v>
      </c>
      <c r="BJ72" s="150">
        <v>1</v>
      </c>
      <c r="BK72" s="150">
        <v>1</v>
      </c>
      <c r="BL72" s="150">
        <v>1</v>
      </c>
      <c r="BM72" s="150">
        <v>1</v>
      </c>
      <c r="BN72" s="150">
        <v>1</v>
      </c>
      <c r="BO72" s="150">
        <v>1</v>
      </c>
      <c r="BP72" s="150">
        <v>1</v>
      </c>
      <c r="BQ72" s="150">
        <v>1</v>
      </c>
      <c r="BR72" s="150">
        <v>1</v>
      </c>
      <c r="BS72" s="150">
        <v>1</v>
      </c>
      <c r="BT72" s="150">
        <v>1</v>
      </c>
      <c r="BU72" s="150">
        <v>1</v>
      </c>
      <c r="BV72" s="150">
        <v>1</v>
      </c>
      <c r="BW72" s="150">
        <v>1</v>
      </c>
      <c r="BX72" s="150">
        <v>1</v>
      </c>
      <c r="BY72" s="150">
        <v>1</v>
      </c>
      <c r="BZ72" s="150"/>
      <c r="CA72" s="150">
        <v>1</v>
      </c>
      <c r="CB72" s="150">
        <v>1</v>
      </c>
      <c r="CC72" s="150">
        <v>1</v>
      </c>
      <c r="CD72" s="150">
        <v>1</v>
      </c>
      <c r="CE72" s="150">
        <v>1</v>
      </c>
      <c r="CF72" s="150">
        <v>1</v>
      </c>
      <c r="CG72" s="150">
        <v>1</v>
      </c>
      <c r="CH72" s="150">
        <v>1</v>
      </c>
      <c r="CI72" s="150">
        <v>1</v>
      </c>
      <c r="CJ72" s="150">
        <v>1</v>
      </c>
      <c r="CK72" s="150">
        <v>1</v>
      </c>
      <c r="CL72" s="150">
        <v>1</v>
      </c>
      <c r="CM72" s="150">
        <v>1</v>
      </c>
      <c r="CN72" s="150">
        <v>1</v>
      </c>
      <c r="CO72" s="150">
        <v>1</v>
      </c>
      <c r="CP72" s="150">
        <v>1</v>
      </c>
      <c r="CQ72" s="150">
        <v>1</v>
      </c>
      <c r="CR72" s="150">
        <v>1</v>
      </c>
      <c r="CS72" s="150">
        <v>1</v>
      </c>
      <c r="CT72" s="150">
        <v>1</v>
      </c>
      <c r="CU72" s="150">
        <v>1</v>
      </c>
      <c r="CV72" s="150">
        <v>1</v>
      </c>
      <c r="CW72" s="150">
        <v>0</v>
      </c>
      <c r="CX72" s="150">
        <v>1</v>
      </c>
      <c r="CY72" s="150">
        <v>1</v>
      </c>
      <c r="CZ72" s="150">
        <v>1</v>
      </c>
      <c r="DA72" s="150">
        <v>1</v>
      </c>
      <c r="DB72" s="150">
        <v>0</v>
      </c>
      <c r="DC72" s="150">
        <v>1</v>
      </c>
      <c r="DD72" s="150">
        <v>1</v>
      </c>
      <c r="DE72" s="150">
        <v>1</v>
      </c>
      <c r="DF72" s="151"/>
      <c r="DH72" s="151"/>
      <c r="DI72" s="151"/>
      <c r="DJ72" s="151"/>
      <c r="DK72" s="151"/>
    </row>
    <row r="73" spans="1:115" s="152" customFormat="1" x14ac:dyDescent="0.25">
      <c r="A73" s="149" t="s">
        <v>409</v>
      </c>
      <c r="B73" s="149" t="s">
        <v>405</v>
      </c>
      <c r="C73" s="150" t="s">
        <v>484</v>
      </c>
      <c r="D73" s="150">
        <v>68</v>
      </c>
      <c r="E73" s="150">
        <v>464</v>
      </c>
      <c r="F73" s="150">
        <v>70</v>
      </c>
      <c r="G73" s="150">
        <v>1</v>
      </c>
      <c r="H73" s="150">
        <v>1</v>
      </c>
      <c r="I73" s="150">
        <v>0</v>
      </c>
      <c r="J73" s="150" t="s">
        <v>407</v>
      </c>
      <c r="K73" s="150">
        <v>1</v>
      </c>
      <c r="L73" s="150">
        <v>1</v>
      </c>
      <c r="M73" s="150">
        <v>1</v>
      </c>
      <c r="N73" s="150">
        <v>1</v>
      </c>
      <c r="O73" s="150">
        <v>1</v>
      </c>
      <c r="P73" s="150">
        <v>1</v>
      </c>
      <c r="Q73" s="150">
        <v>1</v>
      </c>
      <c r="R73" s="150">
        <v>1</v>
      </c>
      <c r="S73" s="150">
        <v>1</v>
      </c>
      <c r="T73" s="150">
        <v>1</v>
      </c>
      <c r="U73" s="150">
        <v>1</v>
      </c>
      <c r="V73" s="150"/>
      <c r="W73" s="150">
        <v>1</v>
      </c>
      <c r="X73" s="150">
        <v>1</v>
      </c>
      <c r="Y73" s="150">
        <v>1</v>
      </c>
      <c r="Z73" s="150">
        <v>1</v>
      </c>
      <c r="AA73" s="150">
        <v>1</v>
      </c>
      <c r="AB73" s="150">
        <v>1</v>
      </c>
      <c r="AC73" s="150">
        <v>1</v>
      </c>
      <c r="AD73" s="150">
        <v>1</v>
      </c>
      <c r="AE73" s="150">
        <v>1</v>
      </c>
      <c r="AF73" s="150">
        <v>1</v>
      </c>
      <c r="AG73" s="150">
        <v>1</v>
      </c>
      <c r="AH73" s="150">
        <v>1</v>
      </c>
      <c r="AI73" s="150">
        <v>1</v>
      </c>
      <c r="AJ73" s="150">
        <v>1</v>
      </c>
      <c r="AK73" s="150">
        <v>1</v>
      </c>
      <c r="AL73" s="150">
        <v>1</v>
      </c>
      <c r="AM73" s="150">
        <v>1</v>
      </c>
      <c r="AN73" s="150">
        <v>1</v>
      </c>
      <c r="AO73" s="150">
        <v>1</v>
      </c>
      <c r="AP73" s="150">
        <v>1</v>
      </c>
      <c r="AQ73" s="150">
        <v>1</v>
      </c>
      <c r="AR73" s="150">
        <v>1</v>
      </c>
      <c r="AS73" s="150">
        <v>1</v>
      </c>
      <c r="AT73" s="150">
        <v>1</v>
      </c>
      <c r="AU73" s="150">
        <v>1</v>
      </c>
      <c r="AV73" s="150">
        <v>1</v>
      </c>
      <c r="AW73" s="150">
        <v>1</v>
      </c>
      <c r="AX73" s="150">
        <v>1</v>
      </c>
      <c r="AY73" s="150">
        <v>1</v>
      </c>
      <c r="AZ73" s="150"/>
      <c r="BA73" s="150"/>
      <c r="BB73" s="150"/>
      <c r="BC73" s="150"/>
      <c r="BD73" s="150">
        <v>1</v>
      </c>
      <c r="BE73" s="150">
        <v>1</v>
      </c>
      <c r="BF73" s="150">
        <v>1</v>
      </c>
      <c r="BG73" s="150">
        <v>1</v>
      </c>
      <c r="BH73" s="150">
        <v>1</v>
      </c>
      <c r="BI73" s="150">
        <v>1</v>
      </c>
      <c r="BJ73" s="150">
        <v>1</v>
      </c>
      <c r="BK73" s="150">
        <v>1</v>
      </c>
      <c r="BL73" s="150">
        <v>1</v>
      </c>
      <c r="BM73" s="150">
        <v>1</v>
      </c>
      <c r="BN73" s="150">
        <v>1</v>
      </c>
      <c r="BO73" s="150">
        <v>1</v>
      </c>
      <c r="BP73" s="150">
        <v>1</v>
      </c>
      <c r="BQ73" s="150">
        <v>1</v>
      </c>
      <c r="BR73" s="150">
        <v>1</v>
      </c>
      <c r="BS73" s="150">
        <v>1</v>
      </c>
      <c r="BT73" s="150">
        <v>1</v>
      </c>
      <c r="BU73" s="150">
        <v>1</v>
      </c>
      <c r="BV73" s="150">
        <v>1</v>
      </c>
      <c r="BW73" s="150">
        <v>1</v>
      </c>
      <c r="BX73" s="150">
        <v>1</v>
      </c>
      <c r="BY73" s="150">
        <v>1</v>
      </c>
      <c r="BZ73" s="150"/>
      <c r="CA73" s="150">
        <v>1</v>
      </c>
      <c r="CB73" s="150">
        <v>1</v>
      </c>
      <c r="CC73" s="150">
        <v>1</v>
      </c>
      <c r="CD73" s="150">
        <v>1</v>
      </c>
      <c r="CE73" s="150">
        <v>1</v>
      </c>
      <c r="CF73" s="150">
        <v>1</v>
      </c>
      <c r="CG73" s="150">
        <v>1</v>
      </c>
      <c r="CH73" s="150">
        <v>1</v>
      </c>
      <c r="CI73" s="150">
        <v>1</v>
      </c>
      <c r="CJ73" s="150">
        <v>1</v>
      </c>
      <c r="CK73" s="150">
        <v>1</v>
      </c>
      <c r="CL73" s="150">
        <v>1</v>
      </c>
      <c r="CM73" s="150">
        <v>1</v>
      </c>
      <c r="CN73" s="150">
        <v>1</v>
      </c>
      <c r="CO73" s="150">
        <v>1</v>
      </c>
      <c r="CP73" s="150">
        <v>1</v>
      </c>
      <c r="CQ73" s="150">
        <v>1</v>
      </c>
      <c r="CR73" s="150">
        <v>1</v>
      </c>
      <c r="CS73" s="150">
        <v>1</v>
      </c>
      <c r="CT73" s="150">
        <v>1</v>
      </c>
      <c r="CU73" s="150">
        <v>1</v>
      </c>
      <c r="CV73" s="150">
        <v>1</v>
      </c>
      <c r="CW73" s="150">
        <v>0</v>
      </c>
      <c r="CX73" s="150">
        <v>0</v>
      </c>
      <c r="CY73" s="150">
        <v>0</v>
      </c>
      <c r="CZ73" s="150">
        <v>0</v>
      </c>
      <c r="DA73" s="150">
        <v>0</v>
      </c>
      <c r="DB73" s="150">
        <v>0</v>
      </c>
      <c r="DC73" s="150">
        <v>1</v>
      </c>
      <c r="DD73" s="150">
        <v>1</v>
      </c>
      <c r="DE73" s="150">
        <v>1</v>
      </c>
      <c r="DF73" s="151"/>
      <c r="DH73" s="151"/>
      <c r="DI73" s="151"/>
      <c r="DJ73" s="151"/>
      <c r="DK73" s="151"/>
    </row>
    <row r="74" spans="1:115" s="152" customFormat="1" x14ac:dyDescent="0.25">
      <c r="A74" s="149" t="s">
        <v>409</v>
      </c>
      <c r="B74" s="149" t="s">
        <v>405</v>
      </c>
      <c r="C74" s="150" t="s">
        <v>485</v>
      </c>
      <c r="D74" s="150">
        <v>69</v>
      </c>
      <c r="E74" s="150">
        <v>330</v>
      </c>
      <c r="F74" s="150">
        <v>60</v>
      </c>
      <c r="G74" s="150">
        <v>2</v>
      </c>
      <c r="H74" s="150">
        <v>1</v>
      </c>
      <c r="I74" s="150">
        <v>0</v>
      </c>
      <c r="J74" s="150" t="s">
        <v>407</v>
      </c>
      <c r="K74" s="150">
        <v>1</v>
      </c>
      <c r="L74" s="150">
        <v>1</v>
      </c>
      <c r="M74" s="150">
        <v>1</v>
      </c>
      <c r="N74" s="150">
        <v>1</v>
      </c>
      <c r="O74" s="150">
        <v>1</v>
      </c>
      <c r="P74" s="150">
        <v>1</v>
      </c>
      <c r="Q74" s="150">
        <v>1</v>
      </c>
      <c r="R74" s="150">
        <v>1</v>
      </c>
      <c r="S74" s="150">
        <v>1</v>
      </c>
      <c r="T74" s="150">
        <v>1</v>
      </c>
      <c r="U74" s="150">
        <v>1</v>
      </c>
      <c r="V74" s="150"/>
      <c r="W74" s="150">
        <v>1</v>
      </c>
      <c r="X74" s="150">
        <v>1</v>
      </c>
      <c r="Y74" s="150">
        <v>1</v>
      </c>
      <c r="Z74" s="150">
        <v>1</v>
      </c>
      <c r="AA74" s="150">
        <v>1</v>
      </c>
      <c r="AB74" s="150">
        <v>1</v>
      </c>
      <c r="AC74" s="150">
        <v>1</v>
      </c>
      <c r="AD74" s="150">
        <v>1</v>
      </c>
      <c r="AE74" s="150">
        <v>1</v>
      </c>
      <c r="AF74" s="150">
        <v>1</v>
      </c>
      <c r="AG74" s="150">
        <v>1</v>
      </c>
      <c r="AH74" s="150">
        <v>1</v>
      </c>
      <c r="AI74" s="150">
        <v>1</v>
      </c>
      <c r="AJ74" s="150">
        <v>1</v>
      </c>
      <c r="AK74" s="150">
        <v>1</v>
      </c>
      <c r="AL74" s="150">
        <v>1</v>
      </c>
      <c r="AM74" s="150">
        <v>1</v>
      </c>
      <c r="AN74" s="150">
        <v>1</v>
      </c>
      <c r="AO74" s="150">
        <v>1</v>
      </c>
      <c r="AP74" s="150">
        <v>1</v>
      </c>
      <c r="AQ74" s="150">
        <v>1</v>
      </c>
      <c r="AR74" s="150">
        <v>1</v>
      </c>
      <c r="AS74" s="150">
        <v>1</v>
      </c>
      <c r="AT74" s="150">
        <v>1</v>
      </c>
      <c r="AU74" s="150">
        <v>1</v>
      </c>
      <c r="AV74" s="150">
        <v>1</v>
      </c>
      <c r="AW74" s="150">
        <v>1</v>
      </c>
      <c r="AX74" s="150">
        <v>1</v>
      </c>
      <c r="AY74" s="150">
        <v>1</v>
      </c>
      <c r="AZ74" s="150"/>
      <c r="BA74" s="150"/>
      <c r="BB74" s="150"/>
      <c r="BC74" s="150"/>
      <c r="BD74" s="150">
        <v>1</v>
      </c>
      <c r="BE74" s="150">
        <v>1</v>
      </c>
      <c r="BF74" s="150">
        <v>1</v>
      </c>
      <c r="BG74" s="150">
        <v>1</v>
      </c>
      <c r="BH74" s="150">
        <v>1</v>
      </c>
      <c r="BI74" s="150">
        <v>1</v>
      </c>
      <c r="BJ74" s="150">
        <v>1</v>
      </c>
      <c r="BK74" s="150">
        <v>1</v>
      </c>
      <c r="BL74" s="150">
        <v>1</v>
      </c>
      <c r="BM74" s="150">
        <v>1</v>
      </c>
      <c r="BN74" s="150">
        <v>1</v>
      </c>
      <c r="BO74" s="150">
        <v>1</v>
      </c>
      <c r="BP74" s="150">
        <v>1</v>
      </c>
      <c r="BQ74" s="150">
        <v>1</v>
      </c>
      <c r="BR74" s="150">
        <v>1</v>
      </c>
      <c r="BS74" s="150">
        <v>1</v>
      </c>
      <c r="BT74" s="150">
        <v>1</v>
      </c>
      <c r="BU74" s="150">
        <v>1</v>
      </c>
      <c r="BV74" s="150">
        <v>1</v>
      </c>
      <c r="BW74" s="150">
        <v>1</v>
      </c>
      <c r="BX74" s="150">
        <v>1</v>
      </c>
      <c r="BY74" s="150">
        <v>1</v>
      </c>
      <c r="BZ74" s="150"/>
      <c r="CA74" s="150">
        <v>1</v>
      </c>
      <c r="CB74" s="150">
        <v>1</v>
      </c>
      <c r="CC74" s="150">
        <v>1</v>
      </c>
      <c r="CD74" s="150">
        <v>1</v>
      </c>
      <c r="CE74" s="150">
        <v>1</v>
      </c>
      <c r="CF74" s="150">
        <v>1</v>
      </c>
      <c r="CG74" s="150">
        <v>1</v>
      </c>
      <c r="CH74" s="150">
        <v>1</v>
      </c>
      <c r="CI74" s="150">
        <v>1</v>
      </c>
      <c r="CJ74" s="150">
        <v>1</v>
      </c>
      <c r="CK74" s="150">
        <v>1</v>
      </c>
      <c r="CL74" s="150">
        <v>1</v>
      </c>
      <c r="CM74" s="150">
        <v>1</v>
      </c>
      <c r="CN74" s="150">
        <v>1</v>
      </c>
      <c r="CO74" s="150">
        <v>1</v>
      </c>
      <c r="CP74" s="150">
        <v>1</v>
      </c>
      <c r="CQ74" s="150">
        <v>1</v>
      </c>
      <c r="CR74" s="150">
        <v>1</v>
      </c>
      <c r="CS74" s="150">
        <v>1</v>
      </c>
      <c r="CT74" s="150">
        <v>1</v>
      </c>
      <c r="CU74" s="150">
        <v>1</v>
      </c>
      <c r="CV74" s="150">
        <v>1</v>
      </c>
      <c r="CW74" s="150">
        <v>1</v>
      </c>
      <c r="CX74" s="150">
        <v>0</v>
      </c>
      <c r="CY74" s="150">
        <v>1</v>
      </c>
      <c r="CZ74" s="150">
        <v>1</v>
      </c>
      <c r="DA74" s="150">
        <v>1</v>
      </c>
      <c r="DB74" s="150">
        <v>0</v>
      </c>
      <c r="DC74" s="150">
        <v>1</v>
      </c>
      <c r="DD74" s="150">
        <v>1</v>
      </c>
      <c r="DE74" s="150">
        <v>1</v>
      </c>
      <c r="DF74" s="151"/>
      <c r="DH74" s="151"/>
      <c r="DI74" s="151"/>
      <c r="DJ74" s="151"/>
      <c r="DK74" s="151"/>
    </row>
    <row r="75" spans="1:115" s="152" customFormat="1" x14ac:dyDescent="0.25">
      <c r="A75" s="149" t="s">
        <v>409</v>
      </c>
      <c r="B75" s="149" t="s">
        <v>405</v>
      </c>
      <c r="C75" s="150" t="s">
        <v>486</v>
      </c>
      <c r="D75" s="150">
        <v>70</v>
      </c>
      <c r="E75" s="150">
        <v>518</v>
      </c>
      <c r="F75" s="150">
        <v>112</v>
      </c>
      <c r="G75" s="150">
        <v>3</v>
      </c>
      <c r="H75" s="150">
        <v>1</v>
      </c>
      <c r="I75" s="150">
        <v>0</v>
      </c>
      <c r="J75" s="150" t="s">
        <v>406</v>
      </c>
      <c r="K75" s="150">
        <v>1</v>
      </c>
      <c r="L75" s="150">
        <v>1</v>
      </c>
      <c r="M75" s="150">
        <v>1</v>
      </c>
      <c r="N75" s="150">
        <v>1</v>
      </c>
      <c r="O75" s="150">
        <v>1</v>
      </c>
      <c r="P75" s="150">
        <v>1</v>
      </c>
      <c r="Q75" s="150">
        <v>1</v>
      </c>
      <c r="R75" s="150">
        <v>1</v>
      </c>
      <c r="S75" s="150">
        <v>1</v>
      </c>
      <c r="T75" s="150">
        <v>1</v>
      </c>
      <c r="U75" s="150">
        <v>1</v>
      </c>
      <c r="V75" s="150"/>
      <c r="W75" s="150">
        <v>1</v>
      </c>
      <c r="X75" s="150">
        <v>1</v>
      </c>
      <c r="Y75" s="150">
        <v>1</v>
      </c>
      <c r="Z75" s="150">
        <v>1</v>
      </c>
      <c r="AA75" s="150">
        <v>1</v>
      </c>
      <c r="AB75" s="150">
        <v>1</v>
      </c>
      <c r="AC75" s="150">
        <v>1</v>
      </c>
      <c r="AD75" s="150">
        <v>1</v>
      </c>
      <c r="AE75" s="150">
        <v>1</v>
      </c>
      <c r="AF75" s="150">
        <v>1</v>
      </c>
      <c r="AG75" s="150">
        <v>1</v>
      </c>
      <c r="AH75" s="150">
        <v>1</v>
      </c>
      <c r="AI75" s="150">
        <v>1</v>
      </c>
      <c r="AJ75" s="150">
        <v>1</v>
      </c>
      <c r="AK75" s="150">
        <v>1</v>
      </c>
      <c r="AL75" s="150">
        <v>1</v>
      </c>
      <c r="AM75" s="150">
        <v>1</v>
      </c>
      <c r="AN75" s="150">
        <v>1</v>
      </c>
      <c r="AO75" s="150">
        <v>1</v>
      </c>
      <c r="AP75" s="150">
        <v>1</v>
      </c>
      <c r="AQ75" s="150">
        <v>1</v>
      </c>
      <c r="AR75" s="150">
        <v>1</v>
      </c>
      <c r="AS75" s="150">
        <v>1</v>
      </c>
      <c r="AT75" s="150">
        <v>1</v>
      </c>
      <c r="AU75" s="150">
        <v>1</v>
      </c>
      <c r="AV75" s="150">
        <v>1</v>
      </c>
      <c r="AW75" s="150">
        <v>1</v>
      </c>
      <c r="AX75" s="150">
        <v>1</v>
      </c>
      <c r="AY75" s="150">
        <v>1</v>
      </c>
      <c r="AZ75" s="150"/>
      <c r="BA75" s="150"/>
      <c r="BB75" s="150"/>
      <c r="BC75" s="150"/>
      <c r="BD75" s="150">
        <v>1</v>
      </c>
      <c r="BE75" s="150">
        <v>1</v>
      </c>
      <c r="BF75" s="150">
        <v>1</v>
      </c>
      <c r="BG75" s="150">
        <v>1</v>
      </c>
      <c r="BH75" s="150">
        <v>1</v>
      </c>
      <c r="BI75" s="150">
        <v>1</v>
      </c>
      <c r="BJ75" s="150">
        <v>1</v>
      </c>
      <c r="BK75" s="150">
        <v>1</v>
      </c>
      <c r="BL75" s="150">
        <v>1</v>
      </c>
      <c r="BM75" s="150">
        <v>1</v>
      </c>
      <c r="BN75" s="150">
        <v>1</v>
      </c>
      <c r="BO75" s="150">
        <v>1</v>
      </c>
      <c r="BP75" s="150">
        <v>1</v>
      </c>
      <c r="BQ75" s="150">
        <v>1</v>
      </c>
      <c r="BR75" s="150">
        <v>1</v>
      </c>
      <c r="BS75" s="150">
        <v>1</v>
      </c>
      <c r="BT75" s="150">
        <v>1</v>
      </c>
      <c r="BU75" s="150">
        <v>1</v>
      </c>
      <c r="BV75" s="150">
        <v>1</v>
      </c>
      <c r="BW75" s="150">
        <v>1</v>
      </c>
      <c r="BX75" s="150">
        <v>1</v>
      </c>
      <c r="BY75" s="150">
        <v>1</v>
      </c>
      <c r="BZ75" s="150"/>
      <c r="CA75" s="150">
        <v>1</v>
      </c>
      <c r="CB75" s="150">
        <v>1</v>
      </c>
      <c r="CC75" s="150">
        <v>1</v>
      </c>
      <c r="CD75" s="150">
        <v>1</v>
      </c>
      <c r="CE75" s="150">
        <v>1</v>
      </c>
      <c r="CF75" s="150">
        <v>1</v>
      </c>
      <c r="CG75" s="150">
        <v>1</v>
      </c>
      <c r="CH75" s="150">
        <v>1</v>
      </c>
      <c r="CI75" s="150">
        <v>1</v>
      </c>
      <c r="CJ75" s="150">
        <v>1</v>
      </c>
      <c r="CK75" s="150">
        <v>1</v>
      </c>
      <c r="CL75" s="150">
        <v>1</v>
      </c>
      <c r="CM75" s="150">
        <v>1</v>
      </c>
      <c r="CN75" s="150">
        <v>1</v>
      </c>
      <c r="CO75" s="150">
        <v>1</v>
      </c>
      <c r="CP75" s="150">
        <v>1</v>
      </c>
      <c r="CQ75" s="150">
        <v>1</v>
      </c>
      <c r="CR75" s="150">
        <v>1</v>
      </c>
      <c r="CS75" s="150">
        <v>1</v>
      </c>
      <c r="CT75" s="150">
        <v>1</v>
      </c>
      <c r="CU75" s="150">
        <v>1</v>
      </c>
      <c r="CV75" s="150">
        <v>1</v>
      </c>
      <c r="CW75" s="150">
        <v>1</v>
      </c>
      <c r="CX75" s="150">
        <v>0</v>
      </c>
      <c r="CY75" s="150">
        <v>1</v>
      </c>
      <c r="CZ75" s="150">
        <v>1</v>
      </c>
      <c r="DA75" s="150">
        <v>0</v>
      </c>
      <c r="DB75" s="150">
        <v>0</v>
      </c>
      <c r="DC75" s="150">
        <v>1</v>
      </c>
      <c r="DD75" s="150">
        <v>1</v>
      </c>
      <c r="DE75" s="150">
        <v>1</v>
      </c>
      <c r="DF75" s="151"/>
      <c r="DH75" s="151"/>
      <c r="DI75" s="151"/>
      <c r="DJ75" s="151"/>
      <c r="DK75" s="151"/>
    </row>
    <row r="76" spans="1:115" s="152" customFormat="1" x14ac:dyDescent="0.25">
      <c r="A76" s="149" t="s">
        <v>409</v>
      </c>
      <c r="B76" s="149" t="s">
        <v>405</v>
      </c>
      <c r="C76" s="150" t="s">
        <v>487</v>
      </c>
      <c r="D76" s="150">
        <v>71</v>
      </c>
      <c r="E76" s="150">
        <v>281</v>
      </c>
      <c r="F76" s="150">
        <v>80</v>
      </c>
      <c r="G76" s="150">
        <v>2</v>
      </c>
      <c r="H76" s="150">
        <v>1</v>
      </c>
      <c r="I76" s="150">
        <v>0</v>
      </c>
      <c r="J76" s="150" t="s">
        <v>406</v>
      </c>
      <c r="K76" s="150">
        <v>1</v>
      </c>
      <c r="L76" s="150">
        <v>1</v>
      </c>
      <c r="M76" s="150">
        <v>1</v>
      </c>
      <c r="N76" s="150">
        <v>1</v>
      </c>
      <c r="O76" s="150">
        <v>1</v>
      </c>
      <c r="P76" s="150">
        <v>1</v>
      </c>
      <c r="Q76" s="150">
        <v>1</v>
      </c>
      <c r="R76" s="150">
        <v>1</v>
      </c>
      <c r="S76" s="150">
        <v>1</v>
      </c>
      <c r="T76" s="150">
        <v>1</v>
      </c>
      <c r="U76" s="150">
        <v>1</v>
      </c>
      <c r="V76" s="150"/>
      <c r="W76" s="150">
        <v>1</v>
      </c>
      <c r="X76" s="150">
        <v>1</v>
      </c>
      <c r="Y76" s="150">
        <v>1</v>
      </c>
      <c r="Z76" s="150">
        <v>1</v>
      </c>
      <c r="AA76" s="150">
        <v>1</v>
      </c>
      <c r="AB76" s="150">
        <v>1</v>
      </c>
      <c r="AC76" s="150">
        <v>1</v>
      </c>
      <c r="AD76" s="150">
        <v>1</v>
      </c>
      <c r="AE76" s="150">
        <v>1</v>
      </c>
      <c r="AF76" s="150">
        <v>1</v>
      </c>
      <c r="AG76" s="150">
        <v>1</v>
      </c>
      <c r="AH76" s="150">
        <v>1</v>
      </c>
      <c r="AI76" s="150">
        <v>1</v>
      </c>
      <c r="AJ76" s="150">
        <v>1</v>
      </c>
      <c r="AK76" s="150">
        <v>1</v>
      </c>
      <c r="AL76" s="150">
        <v>1</v>
      </c>
      <c r="AM76" s="150">
        <v>1</v>
      </c>
      <c r="AN76" s="150">
        <v>1</v>
      </c>
      <c r="AO76" s="150">
        <v>1</v>
      </c>
      <c r="AP76" s="150">
        <v>1</v>
      </c>
      <c r="AQ76" s="150">
        <v>1</v>
      </c>
      <c r="AR76" s="150">
        <v>1</v>
      </c>
      <c r="AS76" s="150">
        <v>1</v>
      </c>
      <c r="AT76" s="150">
        <v>1</v>
      </c>
      <c r="AU76" s="150">
        <v>1</v>
      </c>
      <c r="AV76" s="150">
        <v>1</v>
      </c>
      <c r="AW76" s="150">
        <v>1</v>
      </c>
      <c r="AX76" s="150">
        <v>1</v>
      </c>
      <c r="AY76" s="150">
        <v>1</v>
      </c>
      <c r="AZ76" s="150"/>
      <c r="BA76" s="150"/>
      <c r="BB76" s="150"/>
      <c r="BC76" s="150"/>
      <c r="BD76" s="150">
        <v>1</v>
      </c>
      <c r="BE76" s="150">
        <v>1</v>
      </c>
      <c r="BF76" s="150">
        <v>1</v>
      </c>
      <c r="BG76" s="150">
        <v>1</v>
      </c>
      <c r="BH76" s="150">
        <v>1</v>
      </c>
      <c r="BI76" s="150">
        <v>1</v>
      </c>
      <c r="BJ76" s="150">
        <v>1</v>
      </c>
      <c r="BK76" s="150">
        <v>1</v>
      </c>
      <c r="BL76" s="150">
        <v>1</v>
      </c>
      <c r="BM76" s="150">
        <v>1</v>
      </c>
      <c r="BN76" s="150">
        <v>1</v>
      </c>
      <c r="BO76" s="150">
        <v>1</v>
      </c>
      <c r="BP76" s="150">
        <v>1</v>
      </c>
      <c r="BQ76" s="150">
        <v>1</v>
      </c>
      <c r="BR76" s="150">
        <v>1</v>
      </c>
      <c r="BS76" s="150">
        <v>1</v>
      </c>
      <c r="BT76" s="150">
        <v>1</v>
      </c>
      <c r="BU76" s="150">
        <v>1</v>
      </c>
      <c r="BV76" s="150">
        <v>1</v>
      </c>
      <c r="BW76" s="150">
        <v>1</v>
      </c>
      <c r="BX76" s="150">
        <v>1</v>
      </c>
      <c r="BY76" s="150">
        <v>1</v>
      </c>
      <c r="BZ76" s="150"/>
      <c r="CA76" s="150">
        <v>1</v>
      </c>
      <c r="CB76" s="150">
        <v>1</v>
      </c>
      <c r="CC76" s="150">
        <v>1</v>
      </c>
      <c r="CD76" s="150">
        <v>1</v>
      </c>
      <c r="CE76" s="150">
        <v>1</v>
      </c>
      <c r="CF76" s="150">
        <v>1</v>
      </c>
      <c r="CG76" s="150">
        <v>1</v>
      </c>
      <c r="CH76" s="150">
        <v>1</v>
      </c>
      <c r="CI76" s="150">
        <v>1</v>
      </c>
      <c r="CJ76" s="150">
        <v>1</v>
      </c>
      <c r="CK76" s="150">
        <v>1</v>
      </c>
      <c r="CL76" s="150">
        <v>1</v>
      </c>
      <c r="CM76" s="150">
        <v>1</v>
      </c>
      <c r="CN76" s="150">
        <v>1</v>
      </c>
      <c r="CO76" s="150">
        <v>1</v>
      </c>
      <c r="CP76" s="150">
        <v>1</v>
      </c>
      <c r="CQ76" s="150">
        <v>1</v>
      </c>
      <c r="CR76" s="150">
        <v>1</v>
      </c>
      <c r="CS76" s="150">
        <v>1</v>
      </c>
      <c r="CT76" s="150">
        <v>1</v>
      </c>
      <c r="CU76" s="150">
        <v>1</v>
      </c>
      <c r="CV76" s="150">
        <v>1</v>
      </c>
      <c r="CW76" s="150">
        <v>1</v>
      </c>
      <c r="CX76" s="150">
        <v>1</v>
      </c>
      <c r="CY76" s="150">
        <v>1</v>
      </c>
      <c r="CZ76" s="150">
        <v>1</v>
      </c>
      <c r="DA76" s="150">
        <v>1</v>
      </c>
      <c r="DB76" s="150">
        <v>0</v>
      </c>
      <c r="DC76" s="150">
        <v>1</v>
      </c>
      <c r="DD76" s="150">
        <v>1</v>
      </c>
      <c r="DE76" s="150">
        <v>1</v>
      </c>
      <c r="DF76" s="151"/>
      <c r="DH76" s="151"/>
      <c r="DI76" s="151"/>
      <c r="DJ76" s="151"/>
      <c r="DK76" s="151"/>
    </row>
    <row r="77" spans="1:115" s="152" customFormat="1" x14ac:dyDescent="0.25">
      <c r="A77" s="149" t="s">
        <v>409</v>
      </c>
      <c r="B77" s="149" t="s">
        <v>405</v>
      </c>
      <c r="C77" s="150" t="s">
        <v>488</v>
      </c>
      <c r="D77" s="150">
        <v>72</v>
      </c>
      <c r="E77" s="150">
        <v>83</v>
      </c>
      <c r="F77" s="150">
        <v>12</v>
      </c>
      <c r="G77" s="150">
        <v>1</v>
      </c>
      <c r="H77" s="150">
        <v>1</v>
      </c>
      <c r="I77" s="150">
        <v>1</v>
      </c>
      <c r="J77" s="150" t="s">
        <v>406</v>
      </c>
      <c r="K77" s="150">
        <v>1</v>
      </c>
      <c r="L77" s="150">
        <v>1</v>
      </c>
      <c r="M77" s="150">
        <v>1</v>
      </c>
      <c r="N77" s="150">
        <v>1</v>
      </c>
      <c r="O77" s="150">
        <v>1</v>
      </c>
      <c r="P77" s="150">
        <v>1</v>
      </c>
      <c r="Q77" s="150">
        <v>1</v>
      </c>
      <c r="R77" s="150">
        <v>1</v>
      </c>
      <c r="S77" s="150">
        <v>1</v>
      </c>
      <c r="T77" s="150">
        <v>1</v>
      </c>
      <c r="U77" s="150">
        <v>1</v>
      </c>
      <c r="V77" s="150"/>
      <c r="W77" s="150">
        <v>1</v>
      </c>
      <c r="X77" s="150">
        <v>1</v>
      </c>
      <c r="Y77" s="150">
        <v>1</v>
      </c>
      <c r="Z77" s="150">
        <v>1</v>
      </c>
      <c r="AA77" s="150">
        <v>1</v>
      </c>
      <c r="AB77" s="150">
        <v>1</v>
      </c>
      <c r="AC77" s="150">
        <v>1</v>
      </c>
      <c r="AD77" s="150">
        <v>1</v>
      </c>
      <c r="AE77" s="150">
        <v>1</v>
      </c>
      <c r="AF77" s="150">
        <v>1</v>
      </c>
      <c r="AG77" s="150">
        <v>1</v>
      </c>
      <c r="AH77" s="150">
        <v>1</v>
      </c>
      <c r="AI77" s="150">
        <v>1</v>
      </c>
      <c r="AJ77" s="150">
        <v>1</v>
      </c>
      <c r="AK77" s="150">
        <v>1</v>
      </c>
      <c r="AL77" s="150">
        <v>1</v>
      </c>
      <c r="AM77" s="150">
        <v>1</v>
      </c>
      <c r="AN77" s="150">
        <v>1</v>
      </c>
      <c r="AO77" s="150">
        <v>1</v>
      </c>
      <c r="AP77" s="150">
        <v>1</v>
      </c>
      <c r="AQ77" s="150">
        <v>1</v>
      </c>
      <c r="AR77" s="150">
        <v>1</v>
      </c>
      <c r="AS77" s="150">
        <v>1</v>
      </c>
      <c r="AT77" s="150">
        <v>1</v>
      </c>
      <c r="AU77" s="150">
        <v>1</v>
      </c>
      <c r="AV77" s="150">
        <v>1</v>
      </c>
      <c r="AW77" s="150">
        <v>1</v>
      </c>
      <c r="AX77" s="150">
        <v>1</v>
      </c>
      <c r="AY77" s="150">
        <v>1</v>
      </c>
      <c r="AZ77" s="150"/>
      <c r="BA77" s="150"/>
      <c r="BB77" s="150"/>
      <c r="BC77" s="150"/>
      <c r="BD77" s="150">
        <v>1</v>
      </c>
      <c r="BE77" s="150">
        <v>1</v>
      </c>
      <c r="BF77" s="150">
        <v>1</v>
      </c>
      <c r="BG77" s="150">
        <v>1</v>
      </c>
      <c r="BH77" s="150">
        <v>1</v>
      </c>
      <c r="BI77" s="150">
        <v>1</v>
      </c>
      <c r="BJ77" s="150">
        <v>1</v>
      </c>
      <c r="BK77" s="150">
        <v>1</v>
      </c>
      <c r="BL77" s="150">
        <v>1</v>
      </c>
      <c r="BM77" s="150">
        <v>1</v>
      </c>
      <c r="BN77" s="150">
        <v>1</v>
      </c>
      <c r="BO77" s="150">
        <v>1</v>
      </c>
      <c r="BP77" s="150">
        <v>1</v>
      </c>
      <c r="BQ77" s="150">
        <v>1</v>
      </c>
      <c r="BR77" s="150">
        <v>1</v>
      </c>
      <c r="BS77" s="150">
        <v>1</v>
      </c>
      <c r="BT77" s="150">
        <v>1</v>
      </c>
      <c r="BU77" s="150">
        <v>1</v>
      </c>
      <c r="BV77" s="150">
        <v>1</v>
      </c>
      <c r="BW77" s="150">
        <v>1</v>
      </c>
      <c r="BX77" s="150">
        <v>1</v>
      </c>
      <c r="BY77" s="150">
        <v>1</v>
      </c>
      <c r="BZ77" s="150"/>
      <c r="CA77" s="150">
        <v>1</v>
      </c>
      <c r="CB77" s="150">
        <v>1</v>
      </c>
      <c r="CC77" s="150">
        <v>1</v>
      </c>
      <c r="CD77" s="150">
        <v>1</v>
      </c>
      <c r="CE77" s="150">
        <v>1</v>
      </c>
      <c r="CF77" s="150">
        <v>1</v>
      </c>
      <c r="CG77" s="150">
        <v>1</v>
      </c>
      <c r="CH77" s="150">
        <v>1</v>
      </c>
      <c r="CI77" s="150">
        <v>1</v>
      </c>
      <c r="CJ77" s="150">
        <v>1</v>
      </c>
      <c r="CK77" s="150">
        <v>1</v>
      </c>
      <c r="CL77" s="150">
        <v>1</v>
      </c>
      <c r="CM77" s="150">
        <v>1</v>
      </c>
      <c r="CN77" s="150">
        <v>1</v>
      </c>
      <c r="CO77" s="150">
        <v>1</v>
      </c>
      <c r="CP77" s="150">
        <v>1</v>
      </c>
      <c r="CQ77" s="150">
        <v>1</v>
      </c>
      <c r="CR77" s="150">
        <v>1</v>
      </c>
      <c r="CS77" s="150">
        <v>1</v>
      </c>
      <c r="CT77" s="150">
        <v>1</v>
      </c>
      <c r="CU77" s="150">
        <v>1</v>
      </c>
      <c r="CV77" s="150">
        <v>1</v>
      </c>
      <c r="CW77" s="150">
        <v>0</v>
      </c>
      <c r="CX77" s="150">
        <v>0</v>
      </c>
      <c r="CY77" s="150">
        <v>0</v>
      </c>
      <c r="CZ77" s="150">
        <v>0</v>
      </c>
      <c r="DA77" s="150">
        <v>0</v>
      </c>
      <c r="DB77" s="150">
        <v>0</v>
      </c>
      <c r="DC77" s="150">
        <v>1</v>
      </c>
      <c r="DD77" s="150">
        <v>1</v>
      </c>
      <c r="DE77" s="150">
        <v>1</v>
      </c>
      <c r="DF77" s="151"/>
      <c r="DH77" s="151"/>
      <c r="DI77" s="151"/>
      <c r="DJ77" s="151"/>
      <c r="DK77" s="151"/>
    </row>
    <row r="78" spans="1:115" s="152" customFormat="1" x14ac:dyDescent="0.25">
      <c r="A78" s="149" t="s">
        <v>409</v>
      </c>
      <c r="B78" s="149" t="s">
        <v>405</v>
      </c>
      <c r="C78" s="150" t="s">
        <v>489</v>
      </c>
      <c r="D78" s="150">
        <v>73</v>
      </c>
      <c r="E78" s="150">
        <v>500</v>
      </c>
      <c r="F78" s="150">
        <v>150</v>
      </c>
      <c r="G78" s="150">
        <v>4</v>
      </c>
      <c r="H78" s="150">
        <v>1</v>
      </c>
      <c r="I78" s="150">
        <v>0</v>
      </c>
      <c r="J78" s="150" t="s">
        <v>407</v>
      </c>
      <c r="K78" s="150">
        <v>1</v>
      </c>
      <c r="L78" s="150">
        <v>1</v>
      </c>
      <c r="M78" s="150">
        <v>1</v>
      </c>
      <c r="N78" s="150">
        <v>1</v>
      </c>
      <c r="O78" s="150">
        <v>1</v>
      </c>
      <c r="P78" s="150">
        <v>1</v>
      </c>
      <c r="Q78" s="150">
        <v>1</v>
      </c>
      <c r="R78" s="150">
        <v>1</v>
      </c>
      <c r="S78" s="150">
        <v>1</v>
      </c>
      <c r="T78" s="150">
        <v>1</v>
      </c>
      <c r="U78" s="150">
        <v>1</v>
      </c>
      <c r="V78" s="150"/>
      <c r="W78" s="150">
        <v>1</v>
      </c>
      <c r="X78" s="150">
        <v>1</v>
      </c>
      <c r="Y78" s="150">
        <v>1</v>
      </c>
      <c r="Z78" s="150">
        <v>1</v>
      </c>
      <c r="AA78" s="150">
        <v>1</v>
      </c>
      <c r="AB78" s="150">
        <v>1</v>
      </c>
      <c r="AC78" s="150">
        <v>1</v>
      </c>
      <c r="AD78" s="150">
        <v>1</v>
      </c>
      <c r="AE78" s="150">
        <v>1</v>
      </c>
      <c r="AF78" s="150">
        <v>1</v>
      </c>
      <c r="AG78" s="150">
        <v>1</v>
      </c>
      <c r="AH78" s="150">
        <v>1</v>
      </c>
      <c r="AI78" s="150">
        <v>1</v>
      </c>
      <c r="AJ78" s="150">
        <v>1</v>
      </c>
      <c r="AK78" s="150">
        <v>1</v>
      </c>
      <c r="AL78" s="150">
        <v>1</v>
      </c>
      <c r="AM78" s="150">
        <v>1</v>
      </c>
      <c r="AN78" s="150">
        <v>1</v>
      </c>
      <c r="AO78" s="150">
        <v>1</v>
      </c>
      <c r="AP78" s="150">
        <v>1</v>
      </c>
      <c r="AQ78" s="150">
        <v>1</v>
      </c>
      <c r="AR78" s="150">
        <v>1</v>
      </c>
      <c r="AS78" s="150">
        <v>1</v>
      </c>
      <c r="AT78" s="150">
        <v>1</v>
      </c>
      <c r="AU78" s="150">
        <v>1</v>
      </c>
      <c r="AV78" s="150">
        <v>1</v>
      </c>
      <c r="AW78" s="150">
        <v>1</v>
      </c>
      <c r="AX78" s="150">
        <v>1</v>
      </c>
      <c r="AY78" s="150">
        <v>1</v>
      </c>
      <c r="AZ78" s="150"/>
      <c r="BA78" s="150"/>
      <c r="BB78" s="150"/>
      <c r="BC78" s="150"/>
      <c r="BD78" s="150">
        <v>1</v>
      </c>
      <c r="BE78" s="150">
        <v>1</v>
      </c>
      <c r="BF78" s="150">
        <v>1</v>
      </c>
      <c r="BG78" s="150">
        <v>1</v>
      </c>
      <c r="BH78" s="150">
        <v>1</v>
      </c>
      <c r="BI78" s="150">
        <v>1</v>
      </c>
      <c r="BJ78" s="150">
        <v>1</v>
      </c>
      <c r="BK78" s="150">
        <v>1</v>
      </c>
      <c r="BL78" s="150">
        <v>1</v>
      </c>
      <c r="BM78" s="150">
        <v>1</v>
      </c>
      <c r="BN78" s="150">
        <v>1</v>
      </c>
      <c r="BO78" s="150">
        <v>1</v>
      </c>
      <c r="BP78" s="150">
        <v>1</v>
      </c>
      <c r="BQ78" s="150">
        <v>1</v>
      </c>
      <c r="BR78" s="150">
        <v>1</v>
      </c>
      <c r="BS78" s="150">
        <v>1</v>
      </c>
      <c r="BT78" s="150">
        <v>1</v>
      </c>
      <c r="BU78" s="150">
        <v>1</v>
      </c>
      <c r="BV78" s="150">
        <v>1</v>
      </c>
      <c r="BW78" s="150">
        <v>1</v>
      </c>
      <c r="BX78" s="150">
        <v>1</v>
      </c>
      <c r="BY78" s="150">
        <v>1</v>
      </c>
      <c r="BZ78" s="150"/>
      <c r="CA78" s="150">
        <v>1</v>
      </c>
      <c r="CB78" s="150">
        <v>1</v>
      </c>
      <c r="CC78" s="150">
        <v>1</v>
      </c>
      <c r="CD78" s="150">
        <v>1</v>
      </c>
      <c r="CE78" s="150">
        <v>1</v>
      </c>
      <c r="CF78" s="150">
        <v>1</v>
      </c>
      <c r="CG78" s="150">
        <v>1</v>
      </c>
      <c r="CH78" s="150">
        <v>1</v>
      </c>
      <c r="CI78" s="150">
        <v>1</v>
      </c>
      <c r="CJ78" s="150">
        <v>1</v>
      </c>
      <c r="CK78" s="150">
        <v>1</v>
      </c>
      <c r="CL78" s="150">
        <v>1</v>
      </c>
      <c r="CM78" s="150">
        <v>1</v>
      </c>
      <c r="CN78" s="150">
        <v>1</v>
      </c>
      <c r="CO78" s="150">
        <v>1</v>
      </c>
      <c r="CP78" s="150">
        <v>1</v>
      </c>
      <c r="CQ78" s="150">
        <v>1</v>
      </c>
      <c r="CR78" s="150">
        <v>1</v>
      </c>
      <c r="CS78" s="150">
        <v>1</v>
      </c>
      <c r="CT78" s="150">
        <v>1</v>
      </c>
      <c r="CU78" s="150">
        <v>1</v>
      </c>
      <c r="CV78" s="150">
        <v>1</v>
      </c>
      <c r="CW78" s="150">
        <v>0</v>
      </c>
      <c r="CX78" s="150">
        <v>0</v>
      </c>
      <c r="CY78" s="150">
        <v>0</v>
      </c>
      <c r="CZ78" s="150">
        <v>0</v>
      </c>
      <c r="DA78" s="150">
        <v>0</v>
      </c>
      <c r="DB78" s="150">
        <v>0</v>
      </c>
      <c r="DC78" s="150">
        <v>1</v>
      </c>
      <c r="DD78" s="150">
        <v>1</v>
      </c>
      <c r="DE78" s="150">
        <v>1</v>
      </c>
      <c r="DF78" s="151"/>
      <c r="DH78" s="151"/>
      <c r="DI78" s="151"/>
      <c r="DJ78" s="151"/>
      <c r="DK78" s="151"/>
    </row>
    <row r="79" spans="1:115" s="152" customFormat="1" x14ac:dyDescent="0.25">
      <c r="A79" s="149" t="s">
        <v>409</v>
      </c>
      <c r="B79" s="149" t="s">
        <v>405</v>
      </c>
      <c r="C79" s="150" t="s">
        <v>490</v>
      </c>
      <c r="D79" s="150">
        <v>74</v>
      </c>
      <c r="E79" s="150">
        <v>456</v>
      </c>
      <c r="F79" s="150">
        <v>83</v>
      </c>
      <c r="G79" s="150">
        <v>6</v>
      </c>
      <c r="H79" s="150">
        <v>1</v>
      </c>
      <c r="I79" s="150">
        <v>0</v>
      </c>
      <c r="J79" s="150" t="s">
        <v>407</v>
      </c>
      <c r="K79" s="150">
        <v>1</v>
      </c>
      <c r="L79" s="150">
        <v>1</v>
      </c>
      <c r="M79" s="150">
        <v>1</v>
      </c>
      <c r="N79" s="150">
        <v>1</v>
      </c>
      <c r="O79" s="150">
        <v>1</v>
      </c>
      <c r="P79" s="150">
        <v>1</v>
      </c>
      <c r="Q79" s="150">
        <v>1</v>
      </c>
      <c r="R79" s="150">
        <v>1</v>
      </c>
      <c r="S79" s="150">
        <v>1</v>
      </c>
      <c r="T79" s="150">
        <v>1</v>
      </c>
      <c r="U79" s="150">
        <v>1</v>
      </c>
      <c r="V79" s="150"/>
      <c r="W79" s="150">
        <v>1</v>
      </c>
      <c r="X79" s="150">
        <v>1</v>
      </c>
      <c r="Y79" s="150">
        <v>1</v>
      </c>
      <c r="Z79" s="150">
        <v>1</v>
      </c>
      <c r="AA79" s="150">
        <v>1</v>
      </c>
      <c r="AB79" s="150">
        <v>1</v>
      </c>
      <c r="AC79" s="150">
        <v>1</v>
      </c>
      <c r="AD79" s="150">
        <v>1</v>
      </c>
      <c r="AE79" s="150">
        <v>1</v>
      </c>
      <c r="AF79" s="150">
        <v>1</v>
      </c>
      <c r="AG79" s="150">
        <v>1</v>
      </c>
      <c r="AH79" s="150">
        <v>1</v>
      </c>
      <c r="AI79" s="150">
        <v>1</v>
      </c>
      <c r="AJ79" s="150">
        <v>1</v>
      </c>
      <c r="AK79" s="150">
        <v>1</v>
      </c>
      <c r="AL79" s="150">
        <v>1</v>
      </c>
      <c r="AM79" s="150">
        <v>1</v>
      </c>
      <c r="AN79" s="150">
        <v>1</v>
      </c>
      <c r="AO79" s="150">
        <v>1</v>
      </c>
      <c r="AP79" s="150">
        <v>1</v>
      </c>
      <c r="AQ79" s="150">
        <v>1</v>
      </c>
      <c r="AR79" s="150">
        <v>1</v>
      </c>
      <c r="AS79" s="150">
        <v>1</v>
      </c>
      <c r="AT79" s="150">
        <v>1</v>
      </c>
      <c r="AU79" s="150">
        <v>1</v>
      </c>
      <c r="AV79" s="150">
        <v>1</v>
      </c>
      <c r="AW79" s="150">
        <v>1</v>
      </c>
      <c r="AX79" s="150">
        <v>1</v>
      </c>
      <c r="AY79" s="150">
        <v>1</v>
      </c>
      <c r="AZ79" s="150"/>
      <c r="BA79" s="150"/>
      <c r="BB79" s="150"/>
      <c r="BC79" s="150"/>
      <c r="BD79" s="150">
        <v>1</v>
      </c>
      <c r="BE79" s="150">
        <v>1</v>
      </c>
      <c r="BF79" s="150">
        <v>1</v>
      </c>
      <c r="BG79" s="150">
        <v>1</v>
      </c>
      <c r="BH79" s="150">
        <v>1</v>
      </c>
      <c r="BI79" s="150">
        <v>1</v>
      </c>
      <c r="BJ79" s="150">
        <v>1</v>
      </c>
      <c r="BK79" s="150">
        <v>1</v>
      </c>
      <c r="BL79" s="150">
        <v>1</v>
      </c>
      <c r="BM79" s="150">
        <v>1</v>
      </c>
      <c r="BN79" s="150">
        <v>1</v>
      </c>
      <c r="BO79" s="150">
        <v>1</v>
      </c>
      <c r="BP79" s="150">
        <v>1</v>
      </c>
      <c r="BQ79" s="150">
        <v>1</v>
      </c>
      <c r="BR79" s="150">
        <v>1</v>
      </c>
      <c r="BS79" s="150">
        <v>1</v>
      </c>
      <c r="BT79" s="150">
        <v>1</v>
      </c>
      <c r="BU79" s="150">
        <v>1</v>
      </c>
      <c r="BV79" s="150">
        <v>1</v>
      </c>
      <c r="BW79" s="150">
        <v>1</v>
      </c>
      <c r="BX79" s="150">
        <v>1</v>
      </c>
      <c r="BY79" s="150">
        <v>1</v>
      </c>
      <c r="BZ79" s="150"/>
      <c r="CA79" s="150">
        <v>1</v>
      </c>
      <c r="CB79" s="150">
        <v>1</v>
      </c>
      <c r="CC79" s="150">
        <v>1</v>
      </c>
      <c r="CD79" s="150">
        <v>1</v>
      </c>
      <c r="CE79" s="150">
        <v>1</v>
      </c>
      <c r="CF79" s="150">
        <v>1</v>
      </c>
      <c r="CG79" s="150">
        <v>1</v>
      </c>
      <c r="CH79" s="150">
        <v>1</v>
      </c>
      <c r="CI79" s="150">
        <v>1</v>
      </c>
      <c r="CJ79" s="150">
        <v>1</v>
      </c>
      <c r="CK79" s="150">
        <v>1</v>
      </c>
      <c r="CL79" s="150">
        <v>1</v>
      </c>
      <c r="CM79" s="150">
        <v>1</v>
      </c>
      <c r="CN79" s="150">
        <v>1</v>
      </c>
      <c r="CO79" s="150">
        <v>1</v>
      </c>
      <c r="CP79" s="150">
        <v>1</v>
      </c>
      <c r="CQ79" s="150">
        <v>1</v>
      </c>
      <c r="CR79" s="150">
        <v>1</v>
      </c>
      <c r="CS79" s="150">
        <v>1</v>
      </c>
      <c r="CT79" s="150">
        <v>1</v>
      </c>
      <c r="CU79" s="150">
        <v>1</v>
      </c>
      <c r="CV79" s="150">
        <v>1</v>
      </c>
      <c r="CW79" s="150">
        <v>0</v>
      </c>
      <c r="CX79" s="150">
        <v>1</v>
      </c>
      <c r="CY79" s="150">
        <v>1</v>
      </c>
      <c r="CZ79" s="150">
        <v>0</v>
      </c>
      <c r="DA79" s="150">
        <v>1</v>
      </c>
      <c r="DB79" s="150">
        <v>0</v>
      </c>
      <c r="DC79" s="150">
        <v>1</v>
      </c>
      <c r="DD79" s="150">
        <v>1</v>
      </c>
      <c r="DE79" s="150">
        <v>1</v>
      </c>
      <c r="DF79" s="151"/>
      <c r="DH79" s="151"/>
      <c r="DI79" s="151"/>
      <c r="DJ79" s="151"/>
      <c r="DK79" s="151"/>
    </row>
    <row r="80" spans="1:115" s="152" customFormat="1" x14ac:dyDescent="0.25">
      <c r="A80" s="149" t="s">
        <v>409</v>
      </c>
      <c r="B80" s="149" t="s">
        <v>405</v>
      </c>
      <c r="C80" s="150" t="s">
        <v>410</v>
      </c>
      <c r="D80" s="150">
        <v>75</v>
      </c>
      <c r="E80" s="150">
        <v>459</v>
      </c>
      <c r="F80" s="150">
        <v>259</v>
      </c>
      <c r="G80" s="150">
        <v>0</v>
      </c>
      <c r="H80" s="150">
        <v>0</v>
      </c>
      <c r="I80" s="150">
        <v>1</v>
      </c>
      <c r="J80" s="150" t="s">
        <v>406</v>
      </c>
      <c r="K80" s="150">
        <v>1</v>
      </c>
      <c r="L80" s="150">
        <v>1</v>
      </c>
      <c r="M80" s="150">
        <v>1</v>
      </c>
      <c r="N80" s="150">
        <v>1</v>
      </c>
      <c r="O80" s="150">
        <v>1</v>
      </c>
      <c r="P80" s="150">
        <v>1</v>
      </c>
      <c r="Q80" s="150">
        <v>1</v>
      </c>
      <c r="R80" s="150">
        <v>1</v>
      </c>
      <c r="S80" s="150">
        <v>1</v>
      </c>
      <c r="T80" s="150">
        <v>1</v>
      </c>
      <c r="U80" s="150">
        <v>1</v>
      </c>
      <c r="V80" s="150"/>
      <c r="W80" s="150">
        <v>1</v>
      </c>
      <c r="X80" s="150">
        <v>1</v>
      </c>
      <c r="Y80" s="150">
        <v>1</v>
      </c>
      <c r="Z80" s="150">
        <v>1</v>
      </c>
      <c r="AA80" s="150">
        <v>1</v>
      </c>
      <c r="AB80" s="150">
        <v>1</v>
      </c>
      <c r="AC80" s="150">
        <v>1</v>
      </c>
      <c r="AD80" s="150">
        <v>1</v>
      </c>
      <c r="AE80" s="150">
        <v>1</v>
      </c>
      <c r="AF80" s="150">
        <v>1</v>
      </c>
      <c r="AG80" s="150">
        <v>1</v>
      </c>
      <c r="AH80" s="150">
        <v>1</v>
      </c>
      <c r="AI80" s="150">
        <v>1</v>
      </c>
      <c r="AJ80" s="150">
        <v>1</v>
      </c>
      <c r="AK80" s="150">
        <v>1</v>
      </c>
      <c r="AL80" s="150">
        <v>1</v>
      </c>
      <c r="AM80" s="150">
        <v>1</v>
      </c>
      <c r="AN80" s="150">
        <v>1</v>
      </c>
      <c r="AO80" s="150">
        <v>1</v>
      </c>
      <c r="AP80" s="150">
        <v>1</v>
      </c>
      <c r="AQ80" s="150">
        <v>1</v>
      </c>
      <c r="AR80" s="150">
        <v>1</v>
      </c>
      <c r="AS80" s="150">
        <v>1</v>
      </c>
      <c r="AT80" s="150">
        <v>1</v>
      </c>
      <c r="AU80" s="150">
        <v>1</v>
      </c>
      <c r="AV80" s="150">
        <v>1</v>
      </c>
      <c r="AW80" s="150">
        <v>1</v>
      </c>
      <c r="AX80" s="150">
        <v>1</v>
      </c>
      <c r="AY80" s="150">
        <v>1</v>
      </c>
      <c r="AZ80" s="150"/>
      <c r="BA80" s="150"/>
      <c r="BB80" s="150"/>
      <c r="BC80" s="150"/>
      <c r="BD80" s="150">
        <v>1</v>
      </c>
      <c r="BE80" s="150">
        <v>1</v>
      </c>
      <c r="BF80" s="150">
        <v>1</v>
      </c>
      <c r="BG80" s="150">
        <v>1</v>
      </c>
      <c r="BH80" s="150">
        <v>1</v>
      </c>
      <c r="BI80" s="150">
        <v>1</v>
      </c>
      <c r="BJ80" s="150">
        <v>1</v>
      </c>
      <c r="BK80" s="150">
        <v>1</v>
      </c>
      <c r="BL80" s="150">
        <v>1</v>
      </c>
      <c r="BM80" s="150">
        <v>1</v>
      </c>
      <c r="BN80" s="150">
        <v>1</v>
      </c>
      <c r="BO80" s="150">
        <v>1</v>
      </c>
      <c r="BP80" s="150">
        <v>1</v>
      </c>
      <c r="BQ80" s="150">
        <v>1</v>
      </c>
      <c r="BR80" s="150">
        <v>1</v>
      </c>
      <c r="BS80" s="150">
        <v>1</v>
      </c>
      <c r="BT80" s="150">
        <v>1</v>
      </c>
      <c r="BU80" s="150">
        <v>1</v>
      </c>
      <c r="BV80" s="150">
        <v>1</v>
      </c>
      <c r="BW80" s="150">
        <v>1</v>
      </c>
      <c r="BX80" s="150">
        <v>1</v>
      </c>
      <c r="BY80" s="150">
        <v>1</v>
      </c>
      <c r="BZ80" s="150"/>
      <c r="CA80" s="150">
        <v>1</v>
      </c>
      <c r="CB80" s="150">
        <v>1</v>
      </c>
      <c r="CC80" s="150">
        <v>1</v>
      </c>
      <c r="CD80" s="150">
        <v>1</v>
      </c>
      <c r="CE80" s="150">
        <v>1</v>
      </c>
      <c r="CF80" s="150">
        <v>1</v>
      </c>
      <c r="CG80" s="150">
        <v>1</v>
      </c>
      <c r="CH80" s="150">
        <v>1</v>
      </c>
      <c r="CI80" s="150">
        <v>1</v>
      </c>
      <c r="CJ80" s="150">
        <v>1</v>
      </c>
      <c r="CK80" s="150">
        <v>1</v>
      </c>
      <c r="CL80" s="150">
        <v>1</v>
      </c>
      <c r="CM80" s="150">
        <v>1</v>
      </c>
      <c r="CN80" s="150">
        <v>1</v>
      </c>
      <c r="CO80" s="150">
        <v>1</v>
      </c>
      <c r="CP80" s="150">
        <v>1</v>
      </c>
      <c r="CQ80" s="150">
        <v>1</v>
      </c>
      <c r="CR80" s="150">
        <v>1</v>
      </c>
      <c r="CS80" s="150">
        <v>1</v>
      </c>
      <c r="CT80" s="150">
        <v>1</v>
      </c>
      <c r="CU80" s="150">
        <v>1</v>
      </c>
      <c r="CV80" s="150">
        <v>1</v>
      </c>
      <c r="CW80" s="150">
        <v>0</v>
      </c>
      <c r="CX80" s="150">
        <v>0</v>
      </c>
      <c r="CY80" s="150">
        <v>1</v>
      </c>
      <c r="CZ80" s="150">
        <v>0</v>
      </c>
      <c r="DA80" s="150">
        <v>1</v>
      </c>
      <c r="DB80" s="150">
        <v>0</v>
      </c>
      <c r="DC80" s="150">
        <v>1</v>
      </c>
      <c r="DD80" s="150">
        <v>1</v>
      </c>
      <c r="DE80" s="150">
        <v>1</v>
      </c>
      <c r="DF80" s="151"/>
      <c r="DH80" s="151"/>
      <c r="DI80" s="151"/>
      <c r="DJ80" s="151"/>
      <c r="DK80" s="151"/>
    </row>
    <row r="81" spans="1:115" s="152" customFormat="1" x14ac:dyDescent="0.25">
      <c r="A81" s="149" t="s">
        <v>409</v>
      </c>
      <c r="B81" s="149" t="s">
        <v>405</v>
      </c>
      <c r="C81" s="150" t="s">
        <v>491</v>
      </c>
      <c r="D81" s="150">
        <v>76</v>
      </c>
      <c r="E81" s="150">
        <v>479</v>
      </c>
      <c r="F81" s="150">
        <v>125</v>
      </c>
      <c r="G81" s="150">
        <v>5</v>
      </c>
      <c r="H81" s="150">
        <v>1</v>
      </c>
      <c r="I81" s="150">
        <v>0</v>
      </c>
      <c r="J81" s="150" t="s">
        <v>407</v>
      </c>
      <c r="K81" s="150">
        <v>1</v>
      </c>
      <c r="L81" s="150">
        <v>1</v>
      </c>
      <c r="M81" s="150">
        <v>1</v>
      </c>
      <c r="N81" s="150">
        <v>1</v>
      </c>
      <c r="O81" s="150">
        <v>1</v>
      </c>
      <c r="P81" s="150">
        <v>1</v>
      </c>
      <c r="Q81" s="150">
        <v>1</v>
      </c>
      <c r="R81" s="150">
        <v>1</v>
      </c>
      <c r="S81" s="150">
        <v>1</v>
      </c>
      <c r="T81" s="150">
        <v>1</v>
      </c>
      <c r="U81" s="150">
        <v>1</v>
      </c>
      <c r="V81" s="150"/>
      <c r="W81" s="150">
        <v>1</v>
      </c>
      <c r="X81" s="150">
        <v>1</v>
      </c>
      <c r="Y81" s="150">
        <v>1</v>
      </c>
      <c r="Z81" s="150">
        <v>1</v>
      </c>
      <c r="AA81" s="150">
        <v>1</v>
      </c>
      <c r="AB81" s="150">
        <v>1</v>
      </c>
      <c r="AC81" s="150">
        <v>1</v>
      </c>
      <c r="AD81" s="150">
        <v>1</v>
      </c>
      <c r="AE81" s="150">
        <v>1</v>
      </c>
      <c r="AF81" s="150">
        <v>1</v>
      </c>
      <c r="AG81" s="150">
        <v>1</v>
      </c>
      <c r="AH81" s="150">
        <v>1</v>
      </c>
      <c r="AI81" s="150">
        <v>1</v>
      </c>
      <c r="AJ81" s="150">
        <v>1</v>
      </c>
      <c r="AK81" s="150">
        <v>1</v>
      </c>
      <c r="AL81" s="150">
        <v>1</v>
      </c>
      <c r="AM81" s="150">
        <v>1</v>
      </c>
      <c r="AN81" s="150">
        <v>1</v>
      </c>
      <c r="AO81" s="150">
        <v>1</v>
      </c>
      <c r="AP81" s="150">
        <v>1</v>
      </c>
      <c r="AQ81" s="150">
        <v>1</v>
      </c>
      <c r="AR81" s="150">
        <v>1</v>
      </c>
      <c r="AS81" s="150">
        <v>1</v>
      </c>
      <c r="AT81" s="150">
        <v>1</v>
      </c>
      <c r="AU81" s="150">
        <v>1</v>
      </c>
      <c r="AV81" s="150">
        <v>1</v>
      </c>
      <c r="AW81" s="150">
        <v>1</v>
      </c>
      <c r="AX81" s="150">
        <v>1</v>
      </c>
      <c r="AY81" s="150">
        <v>1</v>
      </c>
      <c r="AZ81" s="150"/>
      <c r="BA81" s="150"/>
      <c r="BB81" s="150"/>
      <c r="BC81" s="150"/>
      <c r="BD81" s="150">
        <v>1</v>
      </c>
      <c r="BE81" s="150">
        <v>1</v>
      </c>
      <c r="BF81" s="150">
        <v>1</v>
      </c>
      <c r="BG81" s="150">
        <v>1</v>
      </c>
      <c r="BH81" s="150">
        <v>1</v>
      </c>
      <c r="BI81" s="150">
        <v>1</v>
      </c>
      <c r="BJ81" s="150">
        <v>1</v>
      </c>
      <c r="BK81" s="150">
        <v>1</v>
      </c>
      <c r="BL81" s="150">
        <v>1</v>
      </c>
      <c r="BM81" s="150">
        <v>1</v>
      </c>
      <c r="BN81" s="150">
        <v>1</v>
      </c>
      <c r="BO81" s="150">
        <v>1</v>
      </c>
      <c r="BP81" s="150">
        <v>1</v>
      </c>
      <c r="BQ81" s="150">
        <v>1</v>
      </c>
      <c r="BR81" s="150">
        <v>1</v>
      </c>
      <c r="BS81" s="150">
        <v>1</v>
      </c>
      <c r="BT81" s="150">
        <v>1</v>
      </c>
      <c r="BU81" s="150">
        <v>1</v>
      </c>
      <c r="BV81" s="150">
        <v>1</v>
      </c>
      <c r="BW81" s="150">
        <v>1</v>
      </c>
      <c r="BX81" s="150">
        <v>1</v>
      </c>
      <c r="BY81" s="150">
        <v>1</v>
      </c>
      <c r="BZ81" s="150"/>
      <c r="CA81" s="150">
        <v>1</v>
      </c>
      <c r="CB81" s="150">
        <v>1</v>
      </c>
      <c r="CC81" s="150">
        <v>1</v>
      </c>
      <c r="CD81" s="150">
        <v>1</v>
      </c>
      <c r="CE81" s="150">
        <v>1</v>
      </c>
      <c r="CF81" s="150">
        <v>1</v>
      </c>
      <c r="CG81" s="150">
        <v>1</v>
      </c>
      <c r="CH81" s="150">
        <v>1</v>
      </c>
      <c r="CI81" s="150">
        <v>1</v>
      </c>
      <c r="CJ81" s="150">
        <v>1</v>
      </c>
      <c r="CK81" s="150">
        <v>1</v>
      </c>
      <c r="CL81" s="150">
        <v>1</v>
      </c>
      <c r="CM81" s="150">
        <v>1</v>
      </c>
      <c r="CN81" s="150">
        <v>1</v>
      </c>
      <c r="CO81" s="150">
        <v>1</v>
      </c>
      <c r="CP81" s="150">
        <v>1</v>
      </c>
      <c r="CQ81" s="150">
        <v>1</v>
      </c>
      <c r="CR81" s="150">
        <v>1</v>
      </c>
      <c r="CS81" s="150">
        <v>1</v>
      </c>
      <c r="CT81" s="150">
        <v>1</v>
      </c>
      <c r="CU81" s="150">
        <v>1</v>
      </c>
      <c r="CV81" s="150">
        <v>1</v>
      </c>
      <c r="CW81" s="150">
        <v>0</v>
      </c>
      <c r="CX81" s="150">
        <v>0</v>
      </c>
      <c r="CY81" s="150">
        <v>0</v>
      </c>
      <c r="CZ81" s="150">
        <v>0</v>
      </c>
      <c r="DA81" s="150">
        <v>0</v>
      </c>
      <c r="DB81" s="150">
        <v>0</v>
      </c>
      <c r="DC81" s="150">
        <v>1</v>
      </c>
      <c r="DD81" s="150">
        <v>1</v>
      </c>
      <c r="DE81" s="150">
        <v>1</v>
      </c>
      <c r="DF81" s="151"/>
      <c r="DH81" s="151"/>
      <c r="DI81" s="151"/>
      <c r="DJ81" s="151"/>
      <c r="DK81" s="151"/>
    </row>
    <row r="82" spans="1:115" s="152" customFormat="1" x14ac:dyDescent="0.25">
      <c r="A82" s="149" t="s">
        <v>409</v>
      </c>
      <c r="B82" s="149" t="s">
        <v>405</v>
      </c>
      <c r="C82" s="150" t="s">
        <v>492</v>
      </c>
      <c r="D82" s="150">
        <v>77</v>
      </c>
      <c r="E82" s="150">
        <v>752</v>
      </c>
      <c r="F82" s="150">
        <v>162</v>
      </c>
      <c r="G82" s="150">
        <v>4</v>
      </c>
      <c r="H82" s="150">
        <v>1</v>
      </c>
      <c r="I82" s="150">
        <v>0</v>
      </c>
      <c r="J82" s="150" t="s">
        <v>406</v>
      </c>
      <c r="K82" s="150">
        <v>1</v>
      </c>
      <c r="L82" s="150">
        <v>1</v>
      </c>
      <c r="M82" s="150">
        <v>1</v>
      </c>
      <c r="N82" s="150">
        <v>1</v>
      </c>
      <c r="O82" s="150">
        <v>1</v>
      </c>
      <c r="P82" s="150">
        <v>1</v>
      </c>
      <c r="Q82" s="150">
        <v>1</v>
      </c>
      <c r="R82" s="150">
        <v>1</v>
      </c>
      <c r="S82" s="150">
        <v>1</v>
      </c>
      <c r="T82" s="150">
        <v>1</v>
      </c>
      <c r="U82" s="150">
        <v>1</v>
      </c>
      <c r="V82" s="150"/>
      <c r="W82" s="150">
        <v>1</v>
      </c>
      <c r="X82" s="150">
        <v>1</v>
      </c>
      <c r="Y82" s="150">
        <v>1</v>
      </c>
      <c r="Z82" s="150">
        <v>1</v>
      </c>
      <c r="AA82" s="150">
        <v>1</v>
      </c>
      <c r="AB82" s="150">
        <v>1</v>
      </c>
      <c r="AC82" s="150">
        <v>1</v>
      </c>
      <c r="AD82" s="150">
        <v>1</v>
      </c>
      <c r="AE82" s="150">
        <v>1</v>
      </c>
      <c r="AF82" s="150">
        <v>1</v>
      </c>
      <c r="AG82" s="150">
        <v>1</v>
      </c>
      <c r="AH82" s="150">
        <v>1</v>
      </c>
      <c r="AI82" s="150">
        <v>1</v>
      </c>
      <c r="AJ82" s="150">
        <v>1</v>
      </c>
      <c r="AK82" s="150">
        <v>1</v>
      </c>
      <c r="AL82" s="150">
        <v>1</v>
      </c>
      <c r="AM82" s="150">
        <v>1</v>
      </c>
      <c r="AN82" s="150">
        <v>1</v>
      </c>
      <c r="AO82" s="150">
        <v>1</v>
      </c>
      <c r="AP82" s="150">
        <v>1</v>
      </c>
      <c r="AQ82" s="150">
        <v>1</v>
      </c>
      <c r="AR82" s="150">
        <v>1</v>
      </c>
      <c r="AS82" s="150">
        <v>1</v>
      </c>
      <c r="AT82" s="150">
        <v>1</v>
      </c>
      <c r="AU82" s="150">
        <v>1</v>
      </c>
      <c r="AV82" s="150">
        <v>1</v>
      </c>
      <c r="AW82" s="150">
        <v>1</v>
      </c>
      <c r="AX82" s="150">
        <v>1</v>
      </c>
      <c r="AY82" s="150">
        <v>1</v>
      </c>
      <c r="AZ82" s="150"/>
      <c r="BA82" s="150"/>
      <c r="BB82" s="150"/>
      <c r="BC82" s="150"/>
      <c r="BD82" s="150">
        <v>1</v>
      </c>
      <c r="BE82" s="150">
        <v>1</v>
      </c>
      <c r="BF82" s="150">
        <v>1</v>
      </c>
      <c r="BG82" s="150">
        <v>1</v>
      </c>
      <c r="BH82" s="150">
        <v>1</v>
      </c>
      <c r="BI82" s="150">
        <v>1</v>
      </c>
      <c r="BJ82" s="150">
        <v>1</v>
      </c>
      <c r="BK82" s="150">
        <v>1</v>
      </c>
      <c r="BL82" s="150">
        <v>1</v>
      </c>
      <c r="BM82" s="150">
        <v>1</v>
      </c>
      <c r="BN82" s="150">
        <v>1</v>
      </c>
      <c r="BO82" s="150">
        <v>1</v>
      </c>
      <c r="BP82" s="150">
        <v>1</v>
      </c>
      <c r="BQ82" s="150">
        <v>1</v>
      </c>
      <c r="BR82" s="150">
        <v>1</v>
      </c>
      <c r="BS82" s="150">
        <v>1</v>
      </c>
      <c r="BT82" s="150">
        <v>1</v>
      </c>
      <c r="BU82" s="150">
        <v>1</v>
      </c>
      <c r="BV82" s="150">
        <v>1</v>
      </c>
      <c r="BW82" s="150">
        <v>1</v>
      </c>
      <c r="BX82" s="150">
        <v>1</v>
      </c>
      <c r="BY82" s="150">
        <v>1</v>
      </c>
      <c r="BZ82" s="150"/>
      <c r="CA82" s="150">
        <v>1</v>
      </c>
      <c r="CB82" s="150">
        <v>1</v>
      </c>
      <c r="CC82" s="150">
        <v>1</v>
      </c>
      <c r="CD82" s="150">
        <v>1</v>
      </c>
      <c r="CE82" s="150">
        <v>1</v>
      </c>
      <c r="CF82" s="150">
        <v>1</v>
      </c>
      <c r="CG82" s="150">
        <v>1</v>
      </c>
      <c r="CH82" s="150">
        <v>1</v>
      </c>
      <c r="CI82" s="150">
        <v>1</v>
      </c>
      <c r="CJ82" s="150">
        <v>1</v>
      </c>
      <c r="CK82" s="150">
        <v>1</v>
      </c>
      <c r="CL82" s="150">
        <v>1</v>
      </c>
      <c r="CM82" s="150">
        <v>1</v>
      </c>
      <c r="CN82" s="150">
        <v>1</v>
      </c>
      <c r="CO82" s="150">
        <v>1</v>
      </c>
      <c r="CP82" s="150">
        <v>1</v>
      </c>
      <c r="CQ82" s="150">
        <v>1</v>
      </c>
      <c r="CR82" s="150">
        <v>1</v>
      </c>
      <c r="CS82" s="150">
        <v>1</v>
      </c>
      <c r="CT82" s="150">
        <v>1</v>
      </c>
      <c r="CU82" s="150">
        <v>1</v>
      </c>
      <c r="CV82" s="150">
        <v>1</v>
      </c>
      <c r="CW82" s="150">
        <v>0</v>
      </c>
      <c r="CX82" s="150">
        <v>0</v>
      </c>
      <c r="CY82" s="150">
        <v>1</v>
      </c>
      <c r="CZ82" s="150">
        <v>0</v>
      </c>
      <c r="DA82" s="150">
        <v>0</v>
      </c>
      <c r="DB82" s="150">
        <v>0</v>
      </c>
      <c r="DC82" s="150">
        <v>1</v>
      </c>
      <c r="DD82" s="150">
        <v>1</v>
      </c>
      <c r="DE82" s="150">
        <v>1</v>
      </c>
      <c r="DF82" s="151"/>
      <c r="DH82" s="151"/>
      <c r="DI82" s="151"/>
      <c r="DJ82" s="151"/>
      <c r="DK82" s="151"/>
    </row>
    <row r="83" spans="1:115" s="152" customFormat="1" x14ac:dyDescent="0.25">
      <c r="A83" s="149" t="s">
        <v>409</v>
      </c>
      <c r="B83" s="149" t="s">
        <v>413</v>
      </c>
      <c r="C83" s="150" t="s">
        <v>493</v>
      </c>
      <c r="D83" s="150">
        <v>78</v>
      </c>
      <c r="E83" s="150">
        <v>256</v>
      </c>
      <c r="F83" s="150"/>
      <c r="G83" s="150">
        <v>5</v>
      </c>
      <c r="H83" s="150">
        <v>1</v>
      </c>
      <c r="I83" s="150">
        <v>0</v>
      </c>
      <c r="J83" s="150" t="s">
        <v>406</v>
      </c>
      <c r="K83" s="150">
        <v>1</v>
      </c>
      <c r="L83" s="150">
        <v>1</v>
      </c>
      <c r="M83" s="150">
        <v>1</v>
      </c>
      <c r="N83" s="150">
        <v>1</v>
      </c>
      <c r="O83" s="150"/>
      <c r="P83" s="150">
        <v>1</v>
      </c>
      <c r="Q83" s="150">
        <v>1</v>
      </c>
      <c r="R83" s="150">
        <v>1</v>
      </c>
      <c r="S83" s="150"/>
      <c r="T83" s="150"/>
      <c r="U83" s="150"/>
      <c r="V83" s="150"/>
      <c r="W83" s="150">
        <v>1</v>
      </c>
      <c r="X83" s="150">
        <v>1</v>
      </c>
      <c r="Y83" s="150">
        <v>1</v>
      </c>
      <c r="Z83" s="150">
        <v>1</v>
      </c>
      <c r="AA83" s="150">
        <v>1</v>
      </c>
      <c r="AB83" s="150">
        <v>1</v>
      </c>
      <c r="AC83" s="150">
        <v>1</v>
      </c>
      <c r="AD83" s="150">
        <v>1</v>
      </c>
      <c r="AE83" s="150">
        <v>1</v>
      </c>
      <c r="AF83" s="150">
        <v>1</v>
      </c>
      <c r="AG83" s="150">
        <v>1</v>
      </c>
      <c r="AH83" s="150">
        <v>1</v>
      </c>
      <c r="AI83" s="150">
        <v>1</v>
      </c>
      <c r="AJ83" s="150">
        <v>1</v>
      </c>
      <c r="AK83" s="150">
        <v>1</v>
      </c>
      <c r="AL83" s="150"/>
      <c r="AM83" s="150">
        <v>1</v>
      </c>
      <c r="AN83" s="150"/>
      <c r="AO83" s="150">
        <v>1</v>
      </c>
      <c r="AP83" s="150"/>
      <c r="AQ83" s="150"/>
      <c r="AR83" s="150"/>
      <c r="AS83" s="150"/>
      <c r="AT83" s="150"/>
      <c r="AU83" s="150"/>
      <c r="AV83" s="150">
        <v>1</v>
      </c>
      <c r="AW83" s="150">
        <v>1</v>
      </c>
      <c r="AX83" s="150">
        <v>1</v>
      </c>
      <c r="AY83" s="150"/>
      <c r="AZ83" s="150"/>
      <c r="BA83" s="150"/>
      <c r="BB83" s="150"/>
      <c r="BC83" s="150"/>
      <c r="BD83" s="150">
        <v>1</v>
      </c>
      <c r="BE83" s="150">
        <v>1</v>
      </c>
      <c r="BF83" s="150">
        <v>1</v>
      </c>
      <c r="BG83" s="150">
        <v>1</v>
      </c>
      <c r="BH83" s="150">
        <v>1</v>
      </c>
      <c r="BI83" s="150">
        <v>1</v>
      </c>
      <c r="BJ83" s="150">
        <v>1</v>
      </c>
      <c r="BK83" s="150">
        <v>1</v>
      </c>
      <c r="BL83" s="150">
        <v>1</v>
      </c>
      <c r="BM83" s="150">
        <v>1</v>
      </c>
      <c r="BN83" s="150">
        <v>1</v>
      </c>
      <c r="BO83" s="150">
        <v>1</v>
      </c>
      <c r="BP83" s="150">
        <v>1</v>
      </c>
      <c r="BQ83" s="150">
        <v>1</v>
      </c>
      <c r="BR83" s="150">
        <v>1</v>
      </c>
      <c r="BS83" s="150">
        <v>1</v>
      </c>
      <c r="BT83" s="150">
        <v>1</v>
      </c>
      <c r="BU83" s="150">
        <v>1</v>
      </c>
      <c r="BV83" s="150">
        <v>1</v>
      </c>
      <c r="BW83" s="150">
        <v>1</v>
      </c>
      <c r="BX83" s="150"/>
      <c r="BY83" s="150">
        <v>1</v>
      </c>
      <c r="BZ83" s="150"/>
      <c r="CA83" s="150">
        <v>1</v>
      </c>
      <c r="CB83" s="150">
        <v>1</v>
      </c>
      <c r="CC83" s="150">
        <v>1</v>
      </c>
      <c r="CD83" s="150">
        <v>1</v>
      </c>
      <c r="CE83" s="150">
        <v>1</v>
      </c>
      <c r="CF83" s="150">
        <v>1</v>
      </c>
      <c r="CG83" s="150">
        <v>1</v>
      </c>
      <c r="CH83" s="150">
        <v>1</v>
      </c>
      <c r="CI83" s="150"/>
      <c r="CJ83" s="150">
        <v>1</v>
      </c>
      <c r="CK83" s="150">
        <v>1</v>
      </c>
      <c r="CL83" s="150">
        <v>1</v>
      </c>
      <c r="CM83" s="150">
        <v>1</v>
      </c>
      <c r="CN83" s="150">
        <v>1</v>
      </c>
      <c r="CO83" s="150">
        <v>1</v>
      </c>
      <c r="CP83" s="150">
        <v>1</v>
      </c>
      <c r="CQ83" s="150">
        <v>1</v>
      </c>
      <c r="CR83" s="150">
        <v>1</v>
      </c>
      <c r="CS83" s="150">
        <v>1</v>
      </c>
      <c r="CT83" s="150">
        <v>1</v>
      </c>
      <c r="CU83" s="150">
        <v>1</v>
      </c>
      <c r="CV83" s="150">
        <v>1</v>
      </c>
      <c r="CW83" s="150">
        <v>1</v>
      </c>
      <c r="CX83" s="150">
        <v>0</v>
      </c>
      <c r="CY83" s="150">
        <v>1</v>
      </c>
      <c r="CZ83" s="150">
        <v>0</v>
      </c>
      <c r="DA83" s="150">
        <v>0</v>
      </c>
      <c r="DB83" s="150">
        <v>0</v>
      </c>
      <c r="DC83" s="150">
        <v>1</v>
      </c>
      <c r="DD83" s="150">
        <v>1</v>
      </c>
      <c r="DE83" s="150">
        <v>1</v>
      </c>
      <c r="DF83" s="151"/>
      <c r="DH83" s="151"/>
      <c r="DI83" s="151"/>
      <c r="DJ83" s="151"/>
      <c r="DK83" s="151"/>
    </row>
    <row r="84" spans="1:115" s="152" customFormat="1" x14ac:dyDescent="0.25">
      <c r="A84" s="149" t="s">
        <v>409</v>
      </c>
      <c r="B84" s="149" t="s">
        <v>413</v>
      </c>
      <c r="C84" s="150" t="s">
        <v>494</v>
      </c>
      <c r="D84" s="150">
        <v>79</v>
      </c>
      <c r="E84" s="150">
        <v>360</v>
      </c>
      <c r="F84" s="150"/>
      <c r="G84" s="150">
        <v>7</v>
      </c>
      <c r="H84" s="150">
        <v>1</v>
      </c>
      <c r="I84" s="150">
        <v>0</v>
      </c>
      <c r="J84" s="150" t="s">
        <v>406</v>
      </c>
      <c r="K84" s="150">
        <v>1</v>
      </c>
      <c r="L84" s="150">
        <v>1</v>
      </c>
      <c r="M84" s="150">
        <v>1</v>
      </c>
      <c r="N84" s="150">
        <v>1</v>
      </c>
      <c r="O84" s="150"/>
      <c r="P84" s="150">
        <v>1</v>
      </c>
      <c r="Q84" s="150">
        <v>1</v>
      </c>
      <c r="R84" s="150">
        <v>1</v>
      </c>
      <c r="S84" s="150"/>
      <c r="T84" s="150"/>
      <c r="U84" s="150"/>
      <c r="V84" s="150"/>
      <c r="W84" s="150">
        <v>1</v>
      </c>
      <c r="X84" s="150">
        <v>1</v>
      </c>
      <c r="Y84" s="150">
        <v>1</v>
      </c>
      <c r="Z84" s="150">
        <v>1</v>
      </c>
      <c r="AA84" s="150">
        <v>1</v>
      </c>
      <c r="AB84" s="150">
        <v>1</v>
      </c>
      <c r="AC84" s="150">
        <v>1</v>
      </c>
      <c r="AD84" s="150">
        <v>1</v>
      </c>
      <c r="AE84" s="150">
        <v>1</v>
      </c>
      <c r="AF84" s="150">
        <v>1</v>
      </c>
      <c r="AG84" s="150">
        <v>1</v>
      </c>
      <c r="AH84" s="150">
        <v>1</v>
      </c>
      <c r="AI84" s="150">
        <v>1</v>
      </c>
      <c r="AJ84" s="150">
        <v>1</v>
      </c>
      <c r="AK84" s="150">
        <v>1</v>
      </c>
      <c r="AL84" s="150"/>
      <c r="AM84" s="150">
        <v>1</v>
      </c>
      <c r="AN84" s="150"/>
      <c r="AO84" s="150">
        <v>1</v>
      </c>
      <c r="AP84" s="150"/>
      <c r="AQ84" s="150"/>
      <c r="AR84" s="150"/>
      <c r="AS84" s="150"/>
      <c r="AT84" s="150"/>
      <c r="AU84" s="150"/>
      <c r="AV84" s="150">
        <v>1</v>
      </c>
      <c r="AW84" s="150">
        <v>1</v>
      </c>
      <c r="AX84" s="150">
        <v>1</v>
      </c>
      <c r="AY84" s="150"/>
      <c r="AZ84" s="150"/>
      <c r="BA84" s="150"/>
      <c r="BB84" s="150"/>
      <c r="BC84" s="150"/>
      <c r="BD84" s="150">
        <v>1</v>
      </c>
      <c r="BE84" s="150">
        <v>1</v>
      </c>
      <c r="BF84" s="150">
        <v>1</v>
      </c>
      <c r="BG84" s="150">
        <v>1</v>
      </c>
      <c r="BH84" s="150">
        <v>1</v>
      </c>
      <c r="BI84" s="150">
        <v>1</v>
      </c>
      <c r="BJ84" s="150">
        <v>1</v>
      </c>
      <c r="BK84" s="150">
        <v>1</v>
      </c>
      <c r="BL84" s="150">
        <v>1</v>
      </c>
      <c r="BM84" s="150">
        <v>1</v>
      </c>
      <c r="BN84" s="150">
        <v>1</v>
      </c>
      <c r="BO84" s="150">
        <v>1</v>
      </c>
      <c r="BP84" s="150">
        <v>1</v>
      </c>
      <c r="BQ84" s="150">
        <v>1</v>
      </c>
      <c r="BR84" s="150">
        <v>1</v>
      </c>
      <c r="BS84" s="150">
        <v>1</v>
      </c>
      <c r="BT84" s="150">
        <v>1</v>
      </c>
      <c r="BU84" s="150">
        <v>1</v>
      </c>
      <c r="BV84" s="150">
        <v>1</v>
      </c>
      <c r="BW84" s="150">
        <v>1</v>
      </c>
      <c r="BX84" s="150"/>
      <c r="BY84" s="150">
        <v>1</v>
      </c>
      <c r="BZ84" s="150"/>
      <c r="CA84" s="150">
        <v>1</v>
      </c>
      <c r="CB84" s="150">
        <v>1</v>
      </c>
      <c r="CC84" s="150">
        <v>1</v>
      </c>
      <c r="CD84" s="150">
        <v>1</v>
      </c>
      <c r="CE84" s="150">
        <v>1</v>
      </c>
      <c r="CF84" s="150">
        <v>1</v>
      </c>
      <c r="CG84" s="150">
        <v>1</v>
      </c>
      <c r="CH84" s="150">
        <v>1</v>
      </c>
      <c r="CI84" s="150"/>
      <c r="CJ84" s="150">
        <v>1</v>
      </c>
      <c r="CK84" s="150">
        <v>1</v>
      </c>
      <c r="CL84" s="150">
        <v>1</v>
      </c>
      <c r="CM84" s="150">
        <v>1</v>
      </c>
      <c r="CN84" s="150">
        <v>1</v>
      </c>
      <c r="CO84" s="150">
        <v>1</v>
      </c>
      <c r="CP84" s="150">
        <v>1</v>
      </c>
      <c r="CQ84" s="150">
        <v>1</v>
      </c>
      <c r="CR84" s="150">
        <v>1</v>
      </c>
      <c r="CS84" s="150">
        <v>1</v>
      </c>
      <c r="CT84" s="150">
        <v>1</v>
      </c>
      <c r="CU84" s="150">
        <v>1</v>
      </c>
      <c r="CV84" s="150">
        <v>1</v>
      </c>
      <c r="CW84" s="150">
        <v>1</v>
      </c>
      <c r="CX84" s="150">
        <v>1</v>
      </c>
      <c r="CY84" s="150">
        <v>1</v>
      </c>
      <c r="CZ84" s="150">
        <v>0</v>
      </c>
      <c r="DA84" s="150">
        <v>0</v>
      </c>
      <c r="DB84" s="150">
        <v>0</v>
      </c>
      <c r="DC84" s="150">
        <v>1</v>
      </c>
      <c r="DD84" s="150">
        <v>1</v>
      </c>
      <c r="DE84" s="150">
        <v>1</v>
      </c>
      <c r="DF84" s="151"/>
      <c r="DH84" s="151"/>
      <c r="DI84" s="151"/>
      <c r="DJ84" s="151"/>
      <c r="DK84" s="151"/>
    </row>
    <row r="85" spans="1:115" s="152" customFormat="1" x14ac:dyDescent="0.25">
      <c r="A85" s="149"/>
      <c r="B85" s="149" t="s">
        <v>414</v>
      </c>
      <c r="C85" s="150" t="s">
        <v>495</v>
      </c>
      <c r="D85" s="150">
        <v>80</v>
      </c>
      <c r="E85" s="150">
        <v>1648</v>
      </c>
      <c r="F85" s="150">
        <v>301</v>
      </c>
      <c r="G85" s="150">
        <v>3</v>
      </c>
      <c r="H85" s="150">
        <v>1</v>
      </c>
      <c r="I85" s="150">
        <v>0</v>
      </c>
      <c r="J85" s="150" t="s">
        <v>406</v>
      </c>
      <c r="K85" s="150">
        <v>1</v>
      </c>
      <c r="L85" s="150">
        <v>1</v>
      </c>
      <c r="M85" s="150">
        <v>1</v>
      </c>
      <c r="N85" s="150">
        <v>1</v>
      </c>
      <c r="O85" s="150"/>
      <c r="P85" s="150">
        <v>1</v>
      </c>
      <c r="Q85" s="150">
        <v>1</v>
      </c>
      <c r="R85" s="150">
        <v>1</v>
      </c>
      <c r="S85" s="150"/>
      <c r="T85" s="150">
        <v>1</v>
      </c>
      <c r="U85" s="150"/>
      <c r="V85" s="150"/>
      <c r="W85" s="150">
        <v>1</v>
      </c>
      <c r="X85" s="150">
        <v>1</v>
      </c>
      <c r="Y85" s="150">
        <v>1</v>
      </c>
      <c r="Z85" s="150">
        <v>1</v>
      </c>
      <c r="AA85" s="150">
        <v>1</v>
      </c>
      <c r="AB85" s="150">
        <v>1</v>
      </c>
      <c r="AC85" s="150">
        <v>1</v>
      </c>
      <c r="AD85" s="150">
        <v>1</v>
      </c>
      <c r="AE85" s="150">
        <v>1</v>
      </c>
      <c r="AF85" s="150">
        <v>1</v>
      </c>
      <c r="AG85" s="150">
        <v>1</v>
      </c>
      <c r="AH85" s="150">
        <v>1</v>
      </c>
      <c r="AI85" s="150">
        <v>1</v>
      </c>
      <c r="AJ85" s="150">
        <v>1</v>
      </c>
      <c r="AK85" s="150">
        <v>1</v>
      </c>
      <c r="AL85" s="150">
        <v>1</v>
      </c>
      <c r="AM85" s="150">
        <v>1</v>
      </c>
      <c r="AN85" s="150"/>
      <c r="AO85" s="150">
        <v>1</v>
      </c>
      <c r="AP85" s="150">
        <v>1</v>
      </c>
      <c r="AQ85" s="150">
        <v>1</v>
      </c>
      <c r="AR85" s="150"/>
      <c r="AS85" s="150">
        <v>1</v>
      </c>
      <c r="AT85" s="150">
        <v>1</v>
      </c>
      <c r="AU85" s="150">
        <v>1</v>
      </c>
      <c r="AV85" s="150">
        <v>1</v>
      </c>
      <c r="AW85" s="150">
        <v>1</v>
      </c>
      <c r="AX85" s="150">
        <v>1</v>
      </c>
      <c r="AY85" s="150"/>
      <c r="AZ85" s="150"/>
      <c r="BA85" s="150"/>
      <c r="BB85" s="150"/>
      <c r="BC85" s="150"/>
      <c r="BD85" s="150">
        <v>1</v>
      </c>
      <c r="BE85" s="150">
        <v>1</v>
      </c>
      <c r="BF85" s="150">
        <v>1</v>
      </c>
      <c r="BG85" s="150">
        <v>1</v>
      </c>
      <c r="BH85" s="150">
        <v>1</v>
      </c>
      <c r="BI85" s="150">
        <v>1</v>
      </c>
      <c r="BJ85" s="150">
        <v>1</v>
      </c>
      <c r="BK85" s="150">
        <v>1</v>
      </c>
      <c r="BL85" s="150">
        <v>1</v>
      </c>
      <c r="BM85" s="150">
        <v>1</v>
      </c>
      <c r="BN85" s="150">
        <v>1</v>
      </c>
      <c r="BO85" s="150">
        <v>1</v>
      </c>
      <c r="BP85" s="150">
        <v>1</v>
      </c>
      <c r="BQ85" s="150">
        <v>1</v>
      </c>
      <c r="BR85" s="150"/>
      <c r="BS85" s="150"/>
      <c r="BT85" s="150"/>
      <c r="BU85" s="150">
        <v>1</v>
      </c>
      <c r="BV85" s="150">
        <v>1</v>
      </c>
      <c r="BW85" s="150">
        <v>1</v>
      </c>
      <c r="BX85" s="150"/>
      <c r="BY85" s="150"/>
      <c r="BZ85" s="150"/>
      <c r="CA85" s="150">
        <v>1</v>
      </c>
      <c r="CB85" s="150">
        <v>1</v>
      </c>
      <c r="CC85" s="150">
        <v>1</v>
      </c>
      <c r="CD85" s="150">
        <v>1</v>
      </c>
      <c r="CE85" s="150">
        <v>1</v>
      </c>
      <c r="CF85" s="150"/>
      <c r="CG85" s="150">
        <v>1</v>
      </c>
      <c r="CH85" s="150">
        <v>1</v>
      </c>
      <c r="CI85" s="150"/>
      <c r="CJ85" s="150">
        <v>1</v>
      </c>
      <c r="CK85" s="150">
        <v>1</v>
      </c>
      <c r="CL85" s="150">
        <v>1</v>
      </c>
      <c r="CM85" s="150">
        <v>1</v>
      </c>
      <c r="CN85" s="150">
        <v>1</v>
      </c>
      <c r="CO85" s="150">
        <v>1</v>
      </c>
      <c r="CP85" s="150">
        <v>1</v>
      </c>
      <c r="CQ85" s="150">
        <v>1</v>
      </c>
      <c r="CR85" s="150">
        <v>1</v>
      </c>
      <c r="CS85" s="150">
        <v>1</v>
      </c>
      <c r="CT85" s="150">
        <v>1</v>
      </c>
      <c r="CU85" s="150">
        <v>1</v>
      </c>
      <c r="CV85" s="150">
        <v>1</v>
      </c>
      <c r="CW85" s="150">
        <v>1</v>
      </c>
      <c r="CX85" s="150">
        <v>0</v>
      </c>
      <c r="CY85" s="150">
        <v>1</v>
      </c>
      <c r="CZ85" s="150">
        <v>0</v>
      </c>
      <c r="DA85" s="150">
        <v>1</v>
      </c>
      <c r="DB85" s="150">
        <v>0</v>
      </c>
      <c r="DC85" s="150">
        <v>1</v>
      </c>
      <c r="DD85" s="150">
        <v>1</v>
      </c>
      <c r="DE85" s="150">
        <v>1</v>
      </c>
      <c r="DF85" s="151"/>
      <c r="DH85" s="151"/>
      <c r="DI85" s="151"/>
      <c r="DJ85" s="151"/>
      <c r="DK85" s="151"/>
    </row>
    <row r="86" spans="1:115" s="152" customFormat="1" x14ac:dyDescent="0.25">
      <c r="A86" s="149"/>
      <c r="B86" s="149" t="s">
        <v>414</v>
      </c>
      <c r="C86" s="150" t="s">
        <v>416</v>
      </c>
      <c r="D86" s="150">
        <v>81</v>
      </c>
      <c r="E86" s="150">
        <v>382</v>
      </c>
      <c r="F86" s="150">
        <v>210</v>
      </c>
      <c r="G86" s="150">
        <v>0</v>
      </c>
      <c r="H86" s="150">
        <v>0</v>
      </c>
      <c r="I86" s="150">
        <v>1</v>
      </c>
      <c r="J86" s="150" t="s">
        <v>406</v>
      </c>
      <c r="K86" s="150">
        <v>1</v>
      </c>
      <c r="L86" s="150">
        <v>1</v>
      </c>
      <c r="M86" s="150">
        <v>1</v>
      </c>
      <c r="N86" s="150">
        <v>1</v>
      </c>
      <c r="O86" s="150"/>
      <c r="P86" s="150">
        <v>1</v>
      </c>
      <c r="Q86" s="150">
        <v>1</v>
      </c>
      <c r="R86" s="150">
        <v>1</v>
      </c>
      <c r="S86" s="150"/>
      <c r="T86" s="150">
        <v>1</v>
      </c>
      <c r="U86" s="150"/>
      <c r="V86" s="150"/>
      <c r="W86" s="150">
        <v>1</v>
      </c>
      <c r="X86" s="150">
        <v>1</v>
      </c>
      <c r="Y86" s="150">
        <v>1</v>
      </c>
      <c r="Z86" s="150">
        <v>1</v>
      </c>
      <c r="AA86" s="150">
        <v>1</v>
      </c>
      <c r="AB86" s="150">
        <v>1</v>
      </c>
      <c r="AC86" s="150">
        <v>1</v>
      </c>
      <c r="AD86" s="150">
        <v>1</v>
      </c>
      <c r="AE86" s="150">
        <v>1</v>
      </c>
      <c r="AF86" s="150">
        <v>1</v>
      </c>
      <c r="AG86" s="150">
        <v>1</v>
      </c>
      <c r="AH86" s="150">
        <v>1</v>
      </c>
      <c r="AI86" s="150">
        <v>1</v>
      </c>
      <c r="AJ86" s="150">
        <v>1</v>
      </c>
      <c r="AK86" s="150">
        <v>1</v>
      </c>
      <c r="AL86" s="150">
        <v>1</v>
      </c>
      <c r="AM86" s="150">
        <v>1</v>
      </c>
      <c r="AN86" s="150"/>
      <c r="AO86" s="150">
        <v>1</v>
      </c>
      <c r="AP86" s="150">
        <v>1</v>
      </c>
      <c r="AQ86" s="150">
        <v>1</v>
      </c>
      <c r="AR86" s="150"/>
      <c r="AS86" s="150">
        <v>1</v>
      </c>
      <c r="AT86" s="150">
        <v>1</v>
      </c>
      <c r="AU86" s="150">
        <v>1</v>
      </c>
      <c r="AV86" s="150">
        <v>1</v>
      </c>
      <c r="AW86" s="150">
        <v>1</v>
      </c>
      <c r="AX86" s="150">
        <v>1</v>
      </c>
      <c r="AY86" s="150"/>
      <c r="AZ86" s="150"/>
      <c r="BA86" s="150"/>
      <c r="BB86" s="150"/>
      <c r="BC86" s="150"/>
      <c r="BD86" s="150">
        <v>1</v>
      </c>
      <c r="BE86" s="150">
        <v>1</v>
      </c>
      <c r="BF86" s="150">
        <v>1</v>
      </c>
      <c r="BG86" s="150">
        <v>1</v>
      </c>
      <c r="BH86" s="150">
        <v>1</v>
      </c>
      <c r="BI86" s="150">
        <v>1</v>
      </c>
      <c r="BJ86" s="150">
        <v>1</v>
      </c>
      <c r="BK86" s="150">
        <v>1</v>
      </c>
      <c r="BL86" s="150">
        <v>1</v>
      </c>
      <c r="BM86" s="150">
        <v>1</v>
      </c>
      <c r="BN86" s="150">
        <v>1</v>
      </c>
      <c r="BO86" s="150">
        <v>1</v>
      </c>
      <c r="BP86" s="150">
        <v>1</v>
      </c>
      <c r="BQ86" s="150">
        <v>1</v>
      </c>
      <c r="BR86" s="150"/>
      <c r="BS86" s="150"/>
      <c r="BT86" s="150"/>
      <c r="BU86" s="150">
        <v>1</v>
      </c>
      <c r="BV86" s="150">
        <v>1</v>
      </c>
      <c r="BW86" s="150">
        <v>1</v>
      </c>
      <c r="BX86" s="150"/>
      <c r="BY86" s="150"/>
      <c r="BZ86" s="150"/>
      <c r="CA86" s="150">
        <v>1</v>
      </c>
      <c r="CB86" s="150">
        <v>1</v>
      </c>
      <c r="CC86" s="150">
        <v>1</v>
      </c>
      <c r="CD86" s="150">
        <v>1</v>
      </c>
      <c r="CE86" s="150">
        <v>1</v>
      </c>
      <c r="CF86" s="150"/>
      <c r="CG86" s="150">
        <v>1</v>
      </c>
      <c r="CH86" s="150">
        <v>1</v>
      </c>
      <c r="CI86" s="150"/>
      <c r="CJ86" s="150">
        <v>1</v>
      </c>
      <c r="CK86" s="150">
        <v>1</v>
      </c>
      <c r="CL86" s="150">
        <v>1</v>
      </c>
      <c r="CM86" s="150">
        <v>1</v>
      </c>
      <c r="CN86" s="150">
        <v>1</v>
      </c>
      <c r="CO86" s="150">
        <v>1</v>
      </c>
      <c r="CP86" s="150">
        <v>1</v>
      </c>
      <c r="CQ86" s="150">
        <v>1</v>
      </c>
      <c r="CR86" s="150">
        <v>1</v>
      </c>
      <c r="CS86" s="150">
        <v>1</v>
      </c>
      <c r="CT86" s="150">
        <v>1</v>
      </c>
      <c r="CU86" s="150">
        <v>1</v>
      </c>
      <c r="CV86" s="150">
        <v>1</v>
      </c>
      <c r="CW86" s="150">
        <v>0</v>
      </c>
      <c r="CX86" s="150">
        <v>0</v>
      </c>
      <c r="CY86" s="150">
        <v>1</v>
      </c>
      <c r="CZ86" s="150">
        <v>0</v>
      </c>
      <c r="DA86" s="150">
        <v>0</v>
      </c>
      <c r="DB86" s="150">
        <v>0</v>
      </c>
      <c r="DC86" s="150">
        <v>1</v>
      </c>
      <c r="DD86" s="150">
        <v>1</v>
      </c>
      <c r="DE86" s="150">
        <v>1</v>
      </c>
      <c r="DF86" s="151"/>
      <c r="DH86" s="151"/>
      <c r="DI86" s="151"/>
      <c r="DJ86" s="151"/>
      <c r="DK86" s="151"/>
    </row>
    <row r="87" spans="1:115" s="152" customFormat="1" x14ac:dyDescent="0.25">
      <c r="A87" s="149"/>
      <c r="B87" s="149" t="s">
        <v>414</v>
      </c>
      <c r="C87" s="150" t="s">
        <v>496</v>
      </c>
      <c r="D87" s="150">
        <v>82</v>
      </c>
      <c r="E87" s="150">
        <v>960</v>
      </c>
      <c r="F87" s="150">
        <v>190</v>
      </c>
      <c r="G87" s="150">
        <v>0</v>
      </c>
      <c r="H87" s="150">
        <v>0</v>
      </c>
      <c r="I87" s="150">
        <v>0</v>
      </c>
      <c r="J87" s="150" t="s">
        <v>406</v>
      </c>
      <c r="K87" s="150">
        <v>1</v>
      </c>
      <c r="L87" s="150">
        <v>1</v>
      </c>
      <c r="M87" s="150">
        <v>1</v>
      </c>
      <c r="N87" s="150">
        <v>1</v>
      </c>
      <c r="O87" s="150"/>
      <c r="P87" s="150">
        <v>1</v>
      </c>
      <c r="Q87" s="150">
        <v>1</v>
      </c>
      <c r="R87" s="150">
        <v>1</v>
      </c>
      <c r="S87" s="150"/>
      <c r="T87" s="150">
        <v>1</v>
      </c>
      <c r="U87" s="150"/>
      <c r="V87" s="150"/>
      <c r="W87" s="150">
        <v>1</v>
      </c>
      <c r="X87" s="150">
        <v>1</v>
      </c>
      <c r="Y87" s="150">
        <v>1</v>
      </c>
      <c r="Z87" s="150">
        <v>1</v>
      </c>
      <c r="AA87" s="150">
        <v>1</v>
      </c>
      <c r="AB87" s="150">
        <v>1</v>
      </c>
      <c r="AC87" s="150">
        <v>1</v>
      </c>
      <c r="AD87" s="150">
        <v>1</v>
      </c>
      <c r="AE87" s="150">
        <v>1</v>
      </c>
      <c r="AF87" s="150">
        <v>1</v>
      </c>
      <c r="AG87" s="150">
        <v>1</v>
      </c>
      <c r="AH87" s="150">
        <v>1</v>
      </c>
      <c r="AI87" s="150">
        <v>1</v>
      </c>
      <c r="AJ87" s="150">
        <v>1</v>
      </c>
      <c r="AK87" s="150">
        <v>1</v>
      </c>
      <c r="AL87" s="150">
        <v>1</v>
      </c>
      <c r="AM87" s="150">
        <v>1</v>
      </c>
      <c r="AN87" s="150"/>
      <c r="AO87" s="150">
        <v>1</v>
      </c>
      <c r="AP87" s="150">
        <v>1</v>
      </c>
      <c r="AQ87" s="150">
        <v>1</v>
      </c>
      <c r="AR87" s="150"/>
      <c r="AS87" s="150">
        <v>1</v>
      </c>
      <c r="AT87" s="150">
        <v>1</v>
      </c>
      <c r="AU87" s="150">
        <v>1</v>
      </c>
      <c r="AV87" s="150">
        <v>1</v>
      </c>
      <c r="AW87" s="150">
        <v>1</v>
      </c>
      <c r="AX87" s="150">
        <v>1</v>
      </c>
      <c r="AY87" s="150"/>
      <c r="AZ87" s="150"/>
      <c r="BA87" s="150"/>
      <c r="BB87" s="150"/>
      <c r="BC87" s="150"/>
      <c r="BD87" s="150">
        <v>1</v>
      </c>
      <c r="BE87" s="150">
        <v>1</v>
      </c>
      <c r="BF87" s="150">
        <v>1</v>
      </c>
      <c r="BG87" s="150">
        <v>1</v>
      </c>
      <c r="BH87" s="150">
        <v>1</v>
      </c>
      <c r="BI87" s="150">
        <v>1</v>
      </c>
      <c r="BJ87" s="150">
        <v>1</v>
      </c>
      <c r="BK87" s="150">
        <v>1</v>
      </c>
      <c r="BL87" s="150">
        <v>1</v>
      </c>
      <c r="BM87" s="150">
        <v>1</v>
      </c>
      <c r="BN87" s="150">
        <v>1</v>
      </c>
      <c r="BO87" s="150">
        <v>1</v>
      </c>
      <c r="BP87" s="150">
        <v>1</v>
      </c>
      <c r="BQ87" s="150">
        <v>1</v>
      </c>
      <c r="BR87" s="150"/>
      <c r="BS87" s="150"/>
      <c r="BT87" s="150"/>
      <c r="BU87" s="150">
        <v>1</v>
      </c>
      <c r="BV87" s="150">
        <v>1</v>
      </c>
      <c r="BW87" s="150">
        <v>1</v>
      </c>
      <c r="BX87" s="150"/>
      <c r="BY87" s="150"/>
      <c r="BZ87" s="150"/>
      <c r="CA87" s="150">
        <v>1</v>
      </c>
      <c r="CB87" s="150">
        <v>1</v>
      </c>
      <c r="CC87" s="150">
        <v>1</v>
      </c>
      <c r="CD87" s="150">
        <v>1</v>
      </c>
      <c r="CE87" s="150">
        <v>1</v>
      </c>
      <c r="CF87" s="150"/>
      <c r="CG87" s="150">
        <v>1</v>
      </c>
      <c r="CH87" s="150">
        <v>1</v>
      </c>
      <c r="CI87" s="150"/>
      <c r="CJ87" s="150">
        <v>1</v>
      </c>
      <c r="CK87" s="150">
        <v>1</v>
      </c>
      <c r="CL87" s="150">
        <v>1</v>
      </c>
      <c r="CM87" s="150">
        <v>1</v>
      </c>
      <c r="CN87" s="150">
        <v>1</v>
      </c>
      <c r="CO87" s="150">
        <v>1</v>
      </c>
      <c r="CP87" s="150">
        <v>1</v>
      </c>
      <c r="CQ87" s="150">
        <v>1</v>
      </c>
      <c r="CR87" s="150">
        <v>1</v>
      </c>
      <c r="CS87" s="150">
        <v>1</v>
      </c>
      <c r="CT87" s="150">
        <v>1</v>
      </c>
      <c r="CU87" s="150">
        <v>1</v>
      </c>
      <c r="CV87" s="150">
        <v>1</v>
      </c>
      <c r="CW87" s="150">
        <v>0</v>
      </c>
      <c r="CX87" s="150">
        <v>0</v>
      </c>
      <c r="CY87" s="150">
        <v>0</v>
      </c>
      <c r="CZ87" s="150">
        <v>0</v>
      </c>
      <c r="DA87" s="150">
        <v>1</v>
      </c>
      <c r="DB87" s="150">
        <v>0</v>
      </c>
      <c r="DC87" s="150">
        <v>1</v>
      </c>
      <c r="DD87" s="150">
        <v>1</v>
      </c>
      <c r="DE87" s="150">
        <v>1</v>
      </c>
      <c r="DF87" s="151"/>
      <c r="DH87" s="151"/>
      <c r="DI87" s="151"/>
      <c r="DJ87" s="151"/>
      <c r="DK87" s="151"/>
    </row>
    <row r="88" spans="1:115" s="152" customFormat="1" x14ac:dyDescent="0.25">
      <c r="A88" s="149"/>
      <c r="B88" s="149" t="s">
        <v>414</v>
      </c>
      <c r="C88" s="150" t="s">
        <v>497</v>
      </c>
      <c r="D88" s="150">
        <v>83</v>
      </c>
      <c r="E88" s="150">
        <v>250</v>
      </c>
      <c r="F88" s="150">
        <v>30</v>
      </c>
      <c r="G88" s="150">
        <v>0</v>
      </c>
      <c r="H88" s="150">
        <v>0</v>
      </c>
      <c r="I88" s="150">
        <v>0</v>
      </c>
      <c r="J88" s="150" t="s">
        <v>406</v>
      </c>
      <c r="K88" s="150">
        <v>1</v>
      </c>
      <c r="L88" s="150">
        <v>1</v>
      </c>
      <c r="M88" s="150">
        <v>1</v>
      </c>
      <c r="N88" s="150">
        <v>1</v>
      </c>
      <c r="O88" s="150"/>
      <c r="P88" s="150">
        <v>1</v>
      </c>
      <c r="Q88" s="150">
        <v>1</v>
      </c>
      <c r="R88" s="150">
        <v>1</v>
      </c>
      <c r="S88" s="150"/>
      <c r="T88" s="150">
        <v>1</v>
      </c>
      <c r="U88" s="150"/>
      <c r="V88" s="150"/>
      <c r="W88" s="150">
        <v>1</v>
      </c>
      <c r="X88" s="150">
        <v>1</v>
      </c>
      <c r="Y88" s="150">
        <v>1</v>
      </c>
      <c r="Z88" s="150">
        <v>1</v>
      </c>
      <c r="AA88" s="150">
        <v>1</v>
      </c>
      <c r="AB88" s="150">
        <v>1</v>
      </c>
      <c r="AC88" s="150">
        <v>1</v>
      </c>
      <c r="AD88" s="150">
        <v>1</v>
      </c>
      <c r="AE88" s="150">
        <v>1</v>
      </c>
      <c r="AF88" s="150">
        <v>1</v>
      </c>
      <c r="AG88" s="150">
        <v>1</v>
      </c>
      <c r="AH88" s="150">
        <v>1</v>
      </c>
      <c r="AI88" s="150">
        <v>1</v>
      </c>
      <c r="AJ88" s="150">
        <v>1</v>
      </c>
      <c r="AK88" s="150">
        <v>1</v>
      </c>
      <c r="AL88" s="150">
        <v>1</v>
      </c>
      <c r="AM88" s="150">
        <v>1</v>
      </c>
      <c r="AN88" s="150"/>
      <c r="AO88" s="150">
        <v>1</v>
      </c>
      <c r="AP88" s="150">
        <v>1</v>
      </c>
      <c r="AQ88" s="150">
        <v>1</v>
      </c>
      <c r="AR88" s="150"/>
      <c r="AS88" s="150">
        <v>1</v>
      </c>
      <c r="AT88" s="150">
        <v>1</v>
      </c>
      <c r="AU88" s="150">
        <v>1</v>
      </c>
      <c r="AV88" s="150">
        <v>1</v>
      </c>
      <c r="AW88" s="150">
        <v>1</v>
      </c>
      <c r="AX88" s="150">
        <v>1</v>
      </c>
      <c r="AY88" s="150"/>
      <c r="AZ88" s="150"/>
      <c r="BA88" s="150"/>
      <c r="BB88" s="150"/>
      <c r="BC88" s="150"/>
      <c r="BD88" s="150">
        <v>1</v>
      </c>
      <c r="BE88" s="150">
        <v>1</v>
      </c>
      <c r="BF88" s="150">
        <v>1</v>
      </c>
      <c r="BG88" s="150">
        <v>1</v>
      </c>
      <c r="BH88" s="150">
        <v>1</v>
      </c>
      <c r="BI88" s="150">
        <v>1</v>
      </c>
      <c r="BJ88" s="150">
        <v>1</v>
      </c>
      <c r="BK88" s="150">
        <v>1</v>
      </c>
      <c r="BL88" s="150">
        <v>1</v>
      </c>
      <c r="BM88" s="150">
        <v>1</v>
      </c>
      <c r="BN88" s="150">
        <v>1</v>
      </c>
      <c r="BO88" s="150">
        <v>1</v>
      </c>
      <c r="BP88" s="150">
        <v>1</v>
      </c>
      <c r="BQ88" s="150">
        <v>1</v>
      </c>
      <c r="BR88" s="150"/>
      <c r="BS88" s="150"/>
      <c r="BT88" s="150"/>
      <c r="BU88" s="150">
        <v>1</v>
      </c>
      <c r="BV88" s="150">
        <v>1</v>
      </c>
      <c r="BW88" s="150">
        <v>1</v>
      </c>
      <c r="BX88" s="150"/>
      <c r="BY88" s="150"/>
      <c r="BZ88" s="150"/>
      <c r="CA88" s="150">
        <v>1</v>
      </c>
      <c r="CB88" s="150">
        <v>1</v>
      </c>
      <c r="CC88" s="150">
        <v>1</v>
      </c>
      <c r="CD88" s="150">
        <v>1</v>
      </c>
      <c r="CE88" s="150">
        <v>1</v>
      </c>
      <c r="CF88" s="150"/>
      <c r="CG88" s="150">
        <v>1</v>
      </c>
      <c r="CH88" s="150">
        <v>1</v>
      </c>
      <c r="CI88" s="150"/>
      <c r="CJ88" s="150">
        <v>1</v>
      </c>
      <c r="CK88" s="150">
        <v>1</v>
      </c>
      <c r="CL88" s="150">
        <v>1</v>
      </c>
      <c r="CM88" s="150">
        <v>1</v>
      </c>
      <c r="CN88" s="150">
        <v>1</v>
      </c>
      <c r="CO88" s="150">
        <v>1</v>
      </c>
      <c r="CP88" s="150">
        <v>1</v>
      </c>
      <c r="CQ88" s="150">
        <v>1</v>
      </c>
      <c r="CR88" s="150">
        <v>1</v>
      </c>
      <c r="CS88" s="150">
        <v>1</v>
      </c>
      <c r="CT88" s="150">
        <v>1</v>
      </c>
      <c r="CU88" s="150">
        <v>1</v>
      </c>
      <c r="CV88" s="150">
        <v>1</v>
      </c>
      <c r="CW88" s="150">
        <v>0</v>
      </c>
      <c r="CX88" s="150">
        <v>0</v>
      </c>
      <c r="CY88" s="150">
        <v>0</v>
      </c>
      <c r="CZ88" s="150">
        <v>0</v>
      </c>
      <c r="DA88" s="150">
        <v>0</v>
      </c>
      <c r="DB88" s="150">
        <v>0</v>
      </c>
      <c r="DC88" s="150">
        <v>1</v>
      </c>
      <c r="DD88" s="150">
        <v>1</v>
      </c>
      <c r="DE88" s="150">
        <v>1</v>
      </c>
      <c r="DF88" s="151"/>
      <c r="DH88" s="151"/>
      <c r="DI88" s="151"/>
      <c r="DJ88" s="151"/>
      <c r="DK88" s="151"/>
    </row>
    <row r="89" spans="1:115" s="152" customFormat="1" x14ac:dyDescent="0.25">
      <c r="A89" s="149"/>
      <c r="B89" s="149" t="s">
        <v>414</v>
      </c>
      <c r="C89" s="150" t="s">
        <v>498</v>
      </c>
      <c r="D89" s="150">
        <v>84</v>
      </c>
      <c r="E89" s="150">
        <v>140</v>
      </c>
      <c r="F89" s="150">
        <v>15</v>
      </c>
      <c r="G89" s="150">
        <v>0</v>
      </c>
      <c r="H89" s="150">
        <v>0</v>
      </c>
      <c r="I89" s="150">
        <v>0</v>
      </c>
      <c r="J89" s="150" t="s">
        <v>406</v>
      </c>
      <c r="K89" s="150">
        <v>1</v>
      </c>
      <c r="L89" s="150">
        <v>1</v>
      </c>
      <c r="M89" s="150">
        <v>1</v>
      </c>
      <c r="N89" s="150">
        <v>1</v>
      </c>
      <c r="O89" s="150"/>
      <c r="P89" s="150">
        <v>1</v>
      </c>
      <c r="Q89" s="150">
        <v>1</v>
      </c>
      <c r="R89" s="150">
        <v>1</v>
      </c>
      <c r="S89" s="150"/>
      <c r="T89" s="150">
        <v>1</v>
      </c>
      <c r="U89" s="150"/>
      <c r="V89" s="150"/>
      <c r="W89" s="150">
        <v>1</v>
      </c>
      <c r="X89" s="150">
        <v>1</v>
      </c>
      <c r="Y89" s="150">
        <v>1</v>
      </c>
      <c r="Z89" s="150">
        <v>1</v>
      </c>
      <c r="AA89" s="150">
        <v>1</v>
      </c>
      <c r="AB89" s="150">
        <v>1</v>
      </c>
      <c r="AC89" s="150">
        <v>1</v>
      </c>
      <c r="AD89" s="150">
        <v>1</v>
      </c>
      <c r="AE89" s="150">
        <v>1</v>
      </c>
      <c r="AF89" s="150">
        <v>1</v>
      </c>
      <c r="AG89" s="150">
        <v>1</v>
      </c>
      <c r="AH89" s="150">
        <v>1</v>
      </c>
      <c r="AI89" s="150">
        <v>1</v>
      </c>
      <c r="AJ89" s="150">
        <v>1</v>
      </c>
      <c r="AK89" s="150">
        <v>1</v>
      </c>
      <c r="AL89" s="150">
        <v>1</v>
      </c>
      <c r="AM89" s="150">
        <v>1</v>
      </c>
      <c r="AN89" s="150"/>
      <c r="AO89" s="150">
        <v>1</v>
      </c>
      <c r="AP89" s="150">
        <v>1</v>
      </c>
      <c r="AQ89" s="150">
        <v>1</v>
      </c>
      <c r="AR89" s="150"/>
      <c r="AS89" s="150">
        <v>1</v>
      </c>
      <c r="AT89" s="150">
        <v>1</v>
      </c>
      <c r="AU89" s="150">
        <v>1</v>
      </c>
      <c r="AV89" s="150">
        <v>1</v>
      </c>
      <c r="AW89" s="150">
        <v>1</v>
      </c>
      <c r="AX89" s="150">
        <v>1</v>
      </c>
      <c r="AY89" s="150"/>
      <c r="AZ89" s="150"/>
      <c r="BA89" s="150"/>
      <c r="BB89" s="150"/>
      <c r="BC89" s="150"/>
      <c r="BD89" s="150">
        <v>1</v>
      </c>
      <c r="BE89" s="150">
        <v>1</v>
      </c>
      <c r="BF89" s="150">
        <v>1</v>
      </c>
      <c r="BG89" s="150">
        <v>1</v>
      </c>
      <c r="BH89" s="150">
        <v>1</v>
      </c>
      <c r="BI89" s="150">
        <v>1</v>
      </c>
      <c r="BJ89" s="150">
        <v>1</v>
      </c>
      <c r="BK89" s="150">
        <v>1</v>
      </c>
      <c r="BL89" s="150">
        <v>1</v>
      </c>
      <c r="BM89" s="150">
        <v>1</v>
      </c>
      <c r="BN89" s="150">
        <v>1</v>
      </c>
      <c r="BO89" s="150">
        <v>1</v>
      </c>
      <c r="BP89" s="150">
        <v>1</v>
      </c>
      <c r="BQ89" s="150">
        <v>1</v>
      </c>
      <c r="BR89" s="150"/>
      <c r="BS89" s="150"/>
      <c r="BT89" s="150"/>
      <c r="BU89" s="150">
        <v>1</v>
      </c>
      <c r="BV89" s="150">
        <v>1</v>
      </c>
      <c r="BW89" s="150">
        <v>1</v>
      </c>
      <c r="BX89" s="150"/>
      <c r="BY89" s="150"/>
      <c r="BZ89" s="150"/>
      <c r="CA89" s="150">
        <v>1</v>
      </c>
      <c r="CB89" s="150">
        <v>1</v>
      </c>
      <c r="CC89" s="150">
        <v>1</v>
      </c>
      <c r="CD89" s="150">
        <v>1</v>
      </c>
      <c r="CE89" s="150">
        <v>1</v>
      </c>
      <c r="CF89" s="150"/>
      <c r="CG89" s="150">
        <v>1</v>
      </c>
      <c r="CH89" s="150">
        <v>1</v>
      </c>
      <c r="CI89" s="150"/>
      <c r="CJ89" s="150">
        <v>1</v>
      </c>
      <c r="CK89" s="150">
        <v>1</v>
      </c>
      <c r="CL89" s="150">
        <v>1</v>
      </c>
      <c r="CM89" s="150">
        <v>1</v>
      </c>
      <c r="CN89" s="150">
        <v>1</v>
      </c>
      <c r="CO89" s="150">
        <v>1</v>
      </c>
      <c r="CP89" s="150">
        <v>1</v>
      </c>
      <c r="CQ89" s="150">
        <v>1</v>
      </c>
      <c r="CR89" s="150">
        <v>1</v>
      </c>
      <c r="CS89" s="150">
        <v>1</v>
      </c>
      <c r="CT89" s="150">
        <v>1</v>
      </c>
      <c r="CU89" s="150">
        <v>0</v>
      </c>
      <c r="CV89" s="150">
        <v>1</v>
      </c>
      <c r="CW89" s="150">
        <v>0</v>
      </c>
      <c r="CX89" s="150">
        <v>0</v>
      </c>
      <c r="CY89" s="150">
        <v>0</v>
      </c>
      <c r="CZ89" s="150">
        <v>1</v>
      </c>
      <c r="DA89" s="150">
        <v>1</v>
      </c>
      <c r="DB89" s="150">
        <v>0</v>
      </c>
      <c r="DC89" s="150">
        <v>1</v>
      </c>
      <c r="DD89" s="150">
        <v>1</v>
      </c>
      <c r="DE89" s="150">
        <v>1</v>
      </c>
      <c r="DF89" s="151"/>
      <c r="DH89" s="151"/>
      <c r="DI89" s="151"/>
      <c r="DJ89" s="151"/>
      <c r="DK89" s="151"/>
    </row>
    <row r="90" spans="1:115" s="152" customFormat="1" x14ac:dyDescent="0.25">
      <c r="A90" s="149"/>
      <c r="B90" s="149" t="s">
        <v>414</v>
      </c>
      <c r="C90" s="150" t="s">
        <v>499</v>
      </c>
      <c r="D90" s="150">
        <v>85</v>
      </c>
      <c r="E90" s="150">
        <v>367</v>
      </c>
      <c r="F90" s="150">
        <v>59</v>
      </c>
      <c r="G90" s="150">
        <v>0</v>
      </c>
      <c r="H90" s="150">
        <v>0</v>
      </c>
      <c r="I90" s="150">
        <v>0</v>
      </c>
      <c r="J90" s="150" t="s">
        <v>406</v>
      </c>
      <c r="K90" s="150">
        <v>1</v>
      </c>
      <c r="L90" s="150">
        <v>1</v>
      </c>
      <c r="M90" s="150">
        <v>1</v>
      </c>
      <c r="N90" s="150">
        <v>1</v>
      </c>
      <c r="O90" s="150"/>
      <c r="P90" s="150">
        <v>1</v>
      </c>
      <c r="Q90" s="150">
        <v>1</v>
      </c>
      <c r="R90" s="150">
        <v>1</v>
      </c>
      <c r="S90" s="150"/>
      <c r="T90" s="150">
        <v>1</v>
      </c>
      <c r="U90" s="150"/>
      <c r="V90" s="150"/>
      <c r="W90" s="150">
        <v>1</v>
      </c>
      <c r="X90" s="150">
        <v>1</v>
      </c>
      <c r="Y90" s="150">
        <v>1</v>
      </c>
      <c r="Z90" s="150">
        <v>1</v>
      </c>
      <c r="AA90" s="150">
        <v>1</v>
      </c>
      <c r="AB90" s="150">
        <v>1</v>
      </c>
      <c r="AC90" s="150">
        <v>1</v>
      </c>
      <c r="AD90" s="150">
        <v>1</v>
      </c>
      <c r="AE90" s="150">
        <v>1</v>
      </c>
      <c r="AF90" s="150">
        <v>1</v>
      </c>
      <c r="AG90" s="150">
        <v>1</v>
      </c>
      <c r="AH90" s="150">
        <v>1</v>
      </c>
      <c r="AI90" s="150">
        <v>1</v>
      </c>
      <c r="AJ90" s="150">
        <v>1</v>
      </c>
      <c r="AK90" s="150">
        <v>1</v>
      </c>
      <c r="AL90" s="150">
        <v>1</v>
      </c>
      <c r="AM90" s="150">
        <v>1</v>
      </c>
      <c r="AN90" s="150"/>
      <c r="AO90" s="150">
        <v>1</v>
      </c>
      <c r="AP90" s="150">
        <v>1</v>
      </c>
      <c r="AQ90" s="150">
        <v>1</v>
      </c>
      <c r="AR90" s="150"/>
      <c r="AS90" s="150">
        <v>1</v>
      </c>
      <c r="AT90" s="150">
        <v>1</v>
      </c>
      <c r="AU90" s="150">
        <v>1</v>
      </c>
      <c r="AV90" s="150">
        <v>1</v>
      </c>
      <c r="AW90" s="150">
        <v>1</v>
      </c>
      <c r="AX90" s="150">
        <v>1</v>
      </c>
      <c r="AY90" s="150"/>
      <c r="AZ90" s="150"/>
      <c r="BA90" s="150"/>
      <c r="BB90" s="150"/>
      <c r="BC90" s="150"/>
      <c r="BD90" s="150">
        <v>1</v>
      </c>
      <c r="BE90" s="150">
        <v>1</v>
      </c>
      <c r="BF90" s="150">
        <v>1</v>
      </c>
      <c r="BG90" s="150">
        <v>1</v>
      </c>
      <c r="BH90" s="150">
        <v>1</v>
      </c>
      <c r="BI90" s="150">
        <v>1</v>
      </c>
      <c r="BJ90" s="150">
        <v>1</v>
      </c>
      <c r="BK90" s="150">
        <v>1</v>
      </c>
      <c r="BL90" s="150">
        <v>1</v>
      </c>
      <c r="BM90" s="150">
        <v>1</v>
      </c>
      <c r="BN90" s="150">
        <v>1</v>
      </c>
      <c r="BO90" s="150">
        <v>1</v>
      </c>
      <c r="BP90" s="150">
        <v>1</v>
      </c>
      <c r="BQ90" s="150">
        <v>1</v>
      </c>
      <c r="BR90" s="150"/>
      <c r="BS90" s="150"/>
      <c r="BT90" s="150"/>
      <c r="BU90" s="150">
        <v>1</v>
      </c>
      <c r="BV90" s="150">
        <v>1</v>
      </c>
      <c r="BW90" s="150">
        <v>1</v>
      </c>
      <c r="BX90" s="150"/>
      <c r="BY90" s="150"/>
      <c r="BZ90" s="150"/>
      <c r="CA90" s="150">
        <v>1</v>
      </c>
      <c r="CB90" s="150">
        <v>1</v>
      </c>
      <c r="CC90" s="150">
        <v>1</v>
      </c>
      <c r="CD90" s="150">
        <v>1</v>
      </c>
      <c r="CE90" s="150">
        <v>1</v>
      </c>
      <c r="CF90" s="150"/>
      <c r="CG90" s="150">
        <v>1</v>
      </c>
      <c r="CH90" s="150">
        <v>1</v>
      </c>
      <c r="CI90" s="150"/>
      <c r="CJ90" s="150">
        <v>1</v>
      </c>
      <c r="CK90" s="150">
        <v>1</v>
      </c>
      <c r="CL90" s="150">
        <v>1</v>
      </c>
      <c r="CM90" s="150">
        <v>1</v>
      </c>
      <c r="CN90" s="150">
        <v>1</v>
      </c>
      <c r="CO90" s="150">
        <v>1</v>
      </c>
      <c r="CP90" s="150">
        <v>1</v>
      </c>
      <c r="CQ90" s="150">
        <v>1</v>
      </c>
      <c r="CR90" s="150">
        <v>1</v>
      </c>
      <c r="CS90" s="150">
        <v>1</v>
      </c>
      <c r="CT90" s="150">
        <v>1</v>
      </c>
      <c r="CU90" s="150">
        <v>1</v>
      </c>
      <c r="CV90" s="150">
        <v>1</v>
      </c>
      <c r="CW90" s="150">
        <v>0</v>
      </c>
      <c r="CX90" s="150">
        <v>0</v>
      </c>
      <c r="CY90" s="150">
        <v>1</v>
      </c>
      <c r="CZ90" s="150">
        <v>1</v>
      </c>
      <c r="DA90" s="150">
        <v>1</v>
      </c>
      <c r="DB90" s="150">
        <v>0</v>
      </c>
      <c r="DC90" s="150">
        <v>1</v>
      </c>
      <c r="DD90" s="150">
        <v>1</v>
      </c>
      <c r="DE90" s="150">
        <v>1</v>
      </c>
      <c r="DF90" s="151"/>
      <c r="DH90" s="151"/>
      <c r="DI90" s="151"/>
      <c r="DJ90" s="151"/>
      <c r="DK90" s="151"/>
    </row>
    <row r="91" spans="1:115" s="152" customFormat="1" x14ac:dyDescent="0.25">
      <c r="A91" s="149"/>
      <c r="B91" s="149" t="s">
        <v>414</v>
      </c>
      <c r="C91" s="150" t="s">
        <v>500</v>
      </c>
      <c r="D91" s="150">
        <v>86</v>
      </c>
      <c r="E91" s="150">
        <v>515</v>
      </c>
      <c r="F91" s="150">
        <v>78</v>
      </c>
      <c r="G91" s="150">
        <v>0</v>
      </c>
      <c r="H91" s="150">
        <v>0</v>
      </c>
      <c r="I91" s="150">
        <v>0</v>
      </c>
      <c r="J91" s="150" t="s">
        <v>406</v>
      </c>
      <c r="K91" s="150">
        <v>1</v>
      </c>
      <c r="L91" s="150">
        <v>1</v>
      </c>
      <c r="M91" s="150">
        <v>1</v>
      </c>
      <c r="N91" s="150">
        <v>1</v>
      </c>
      <c r="O91" s="150"/>
      <c r="P91" s="150">
        <v>1</v>
      </c>
      <c r="Q91" s="150">
        <v>1</v>
      </c>
      <c r="R91" s="150">
        <v>1</v>
      </c>
      <c r="S91" s="150"/>
      <c r="T91" s="150">
        <v>1</v>
      </c>
      <c r="U91" s="150"/>
      <c r="V91" s="150"/>
      <c r="W91" s="150">
        <v>1</v>
      </c>
      <c r="X91" s="150">
        <v>1</v>
      </c>
      <c r="Y91" s="150">
        <v>1</v>
      </c>
      <c r="Z91" s="150">
        <v>1</v>
      </c>
      <c r="AA91" s="150">
        <v>1</v>
      </c>
      <c r="AB91" s="150">
        <v>1</v>
      </c>
      <c r="AC91" s="150">
        <v>1</v>
      </c>
      <c r="AD91" s="150">
        <v>1</v>
      </c>
      <c r="AE91" s="150">
        <v>1</v>
      </c>
      <c r="AF91" s="150">
        <v>1</v>
      </c>
      <c r="AG91" s="150">
        <v>1</v>
      </c>
      <c r="AH91" s="150">
        <v>1</v>
      </c>
      <c r="AI91" s="150">
        <v>1</v>
      </c>
      <c r="AJ91" s="150">
        <v>1</v>
      </c>
      <c r="AK91" s="150">
        <v>1</v>
      </c>
      <c r="AL91" s="150">
        <v>1</v>
      </c>
      <c r="AM91" s="150">
        <v>1</v>
      </c>
      <c r="AN91" s="150"/>
      <c r="AO91" s="150">
        <v>1</v>
      </c>
      <c r="AP91" s="150">
        <v>1</v>
      </c>
      <c r="AQ91" s="150">
        <v>1</v>
      </c>
      <c r="AR91" s="150"/>
      <c r="AS91" s="150">
        <v>1</v>
      </c>
      <c r="AT91" s="150">
        <v>1</v>
      </c>
      <c r="AU91" s="150">
        <v>1</v>
      </c>
      <c r="AV91" s="150">
        <v>1</v>
      </c>
      <c r="AW91" s="150">
        <v>1</v>
      </c>
      <c r="AX91" s="150">
        <v>1</v>
      </c>
      <c r="AY91" s="150"/>
      <c r="AZ91" s="150"/>
      <c r="BA91" s="150"/>
      <c r="BB91" s="150"/>
      <c r="BC91" s="150"/>
      <c r="BD91" s="150">
        <v>1</v>
      </c>
      <c r="BE91" s="150">
        <v>1</v>
      </c>
      <c r="BF91" s="150">
        <v>1</v>
      </c>
      <c r="BG91" s="150">
        <v>1</v>
      </c>
      <c r="BH91" s="150">
        <v>1</v>
      </c>
      <c r="BI91" s="150">
        <v>1</v>
      </c>
      <c r="BJ91" s="150">
        <v>1</v>
      </c>
      <c r="BK91" s="150">
        <v>1</v>
      </c>
      <c r="BL91" s="150">
        <v>1</v>
      </c>
      <c r="BM91" s="150">
        <v>1</v>
      </c>
      <c r="BN91" s="150">
        <v>1</v>
      </c>
      <c r="BO91" s="150">
        <v>1</v>
      </c>
      <c r="BP91" s="150">
        <v>1</v>
      </c>
      <c r="BQ91" s="150">
        <v>1</v>
      </c>
      <c r="BR91" s="150"/>
      <c r="BS91" s="150"/>
      <c r="BT91" s="150"/>
      <c r="BU91" s="150">
        <v>1</v>
      </c>
      <c r="BV91" s="150">
        <v>1</v>
      </c>
      <c r="BW91" s="150">
        <v>1</v>
      </c>
      <c r="BX91" s="150"/>
      <c r="BY91" s="150"/>
      <c r="BZ91" s="150"/>
      <c r="CA91" s="150">
        <v>1</v>
      </c>
      <c r="CB91" s="150">
        <v>1</v>
      </c>
      <c r="CC91" s="150">
        <v>1</v>
      </c>
      <c r="CD91" s="150">
        <v>1</v>
      </c>
      <c r="CE91" s="150">
        <v>1</v>
      </c>
      <c r="CF91" s="150"/>
      <c r="CG91" s="150">
        <v>1</v>
      </c>
      <c r="CH91" s="150">
        <v>1</v>
      </c>
      <c r="CI91" s="150"/>
      <c r="CJ91" s="150">
        <v>1</v>
      </c>
      <c r="CK91" s="150">
        <v>1</v>
      </c>
      <c r="CL91" s="150">
        <v>1</v>
      </c>
      <c r="CM91" s="150">
        <v>1</v>
      </c>
      <c r="CN91" s="150">
        <v>1</v>
      </c>
      <c r="CO91" s="150">
        <v>1</v>
      </c>
      <c r="CP91" s="150">
        <v>1</v>
      </c>
      <c r="CQ91" s="150">
        <v>1</v>
      </c>
      <c r="CR91" s="150">
        <v>1</v>
      </c>
      <c r="CS91" s="150">
        <v>1</v>
      </c>
      <c r="CT91" s="150">
        <v>1</v>
      </c>
      <c r="CU91" s="150">
        <v>1</v>
      </c>
      <c r="CV91" s="150">
        <v>1</v>
      </c>
      <c r="CW91" s="150">
        <v>0</v>
      </c>
      <c r="CX91" s="150">
        <v>1</v>
      </c>
      <c r="CY91" s="150">
        <v>1</v>
      </c>
      <c r="CZ91" s="150">
        <v>0</v>
      </c>
      <c r="DA91" s="150">
        <v>1</v>
      </c>
      <c r="DB91" s="150">
        <v>0</v>
      </c>
      <c r="DC91" s="150">
        <v>1</v>
      </c>
      <c r="DD91" s="150">
        <v>1</v>
      </c>
      <c r="DE91" s="150">
        <v>1</v>
      </c>
      <c r="DF91" s="151"/>
      <c r="DH91" s="151"/>
      <c r="DI91" s="151"/>
      <c r="DJ91" s="151"/>
      <c r="DK91" s="151"/>
    </row>
    <row r="92" spans="1:115" s="152" customFormat="1" x14ac:dyDescent="0.25">
      <c r="A92" s="149"/>
      <c r="B92" s="149" t="s">
        <v>414</v>
      </c>
      <c r="C92" s="150" t="s">
        <v>415</v>
      </c>
      <c r="D92" s="150">
        <v>87</v>
      </c>
      <c r="E92" s="150">
        <v>529</v>
      </c>
      <c r="F92" s="150">
        <v>82</v>
      </c>
      <c r="G92" s="150">
        <v>0</v>
      </c>
      <c r="H92" s="150">
        <v>0</v>
      </c>
      <c r="I92" s="150">
        <v>0</v>
      </c>
      <c r="J92" s="150" t="s">
        <v>406</v>
      </c>
      <c r="K92" s="150">
        <v>1</v>
      </c>
      <c r="L92" s="150">
        <v>1</v>
      </c>
      <c r="M92" s="150">
        <v>1</v>
      </c>
      <c r="N92" s="150">
        <v>1</v>
      </c>
      <c r="O92" s="150"/>
      <c r="P92" s="150">
        <v>1</v>
      </c>
      <c r="Q92" s="150">
        <v>1</v>
      </c>
      <c r="R92" s="150">
        <v>1</v>
      </c>
      <c r="S92" s="150"/>
      <c r="T92" s="150">
        <v>1</v>
      </c>
      <c r="U92" s="150"/>
      <c r="V92" s="150"/>
      <c r="W92" s="150">
        <v>1</v>
      </c>
      <c r="X92" s="150">
        <v>1</v>
      </c>
      <c r="Y92" s="150">
        <v>1</v>
      </c>
      <c r="Z92" s="150">
        <v>1</v>
      </c>
      <c r="AA92" s="150">
        <v>1</v>
      </c>
      <c r="AB92" s="150">
        <v>1</v>
      </c>
      <c r="AC92" s="150">
        <v>1</v>
      </c>
      <c r="AD92" s="150">
        <v>1</v>
      </c>
      <c r="AE92" s="150">
        <v>1</v>
      </c>
      <c r="AF92" s="150">
        <v>1</v>
      </c>
      <c r="AG92" s="150">
        <v>1</v>
      </c>
      <c r="AH92" s="150">
        <v>1</v>
      </c>
      <c r="AI92" s="150">
        <v>1</v>
      </c>
      <c r="AJ92" s="150">
        <v>1</v>
      </c>
      <c r="AK92" s="150">
        <v>1</v>
      </c>
      <c r="AL92" s="150">
        <v>1</v>
      </c>
      <c r="AM92" s="150">
        <v>1</v>
      </c>
      <c r="AN92" s="150"/>
      <c r="AO92" s="150">
        <v>1</v>
      </c>
      <c r="AP92" s="150">
        <v>1</v>
      </c>
      <c r="AQ92" s="150">
        <v>1</v>
      </c>
      <c r="AR92" s="150"/>
      <c r="AS92" s="150">
        <v>1</v>
      </c>
      <c r="AT92" s="150">
        <v>1</v>
      </c>
      <c r="AU92" s="150">
        <v>1</v>
      </c>
      <c r="AV92" s="150">
        <v>1</v>
      </c>
      <c r="AW92" s="150">
        <v>1</v>
      </c>
      <c r="AX92" s="150">
        <v>1</v>
      </c>
      <c r="AY92" s="150"/>
      <c r="AZ92" s="150"/>
      <c r="BA92" s="150"/>
      <c r="BB92" s="150"/>
      <c r="BC92" s="150"/>
      <c r="BD92" s="150">
        <v>1</v>
      </c>
      <c r="BE92" s="150">
        <v>1</v>
      </c>
      <c r="BF92" s="150">
        <v>1</v>
      </c>
      <c r="BG92" s="150">
        <v>1</v>
      </c>
      <c r="BH92" s="150">
        <v>1</v>
      </c>
      <c r="BI92" s="150">
        <v>1</v>
      </c>
      <c r="BJ92" s="150">
        <v>1</v>
      </c>
      <c r="BK92" s="150">
        <v>1</v>
      </c>
      <c r="BL92" s="150">
        <v>1</v>
      </c>
      <c r="BM92" s="150">
        <v>1</v>
      </c>
      <c r="BN92" s="150">
        <v>1</v>
      </c>
      <c r="BO92" s="150">
        <v>1</v>
      </c>
      <c r="BP92" s="150">
        <v>1</v>
      </c>
      <c r="BQ92" s="150">
        <v>1</v>
      </c>
      <c r="BR92" s="150"/>
      <c r="BS92" s="150"/>
      <c r="BT92" s="150"/>
      <c r="BU92" s="150">
        <v>1</v>
      </c>
      <c r="BV92" s="150">
        <v>1</v>
      </c>
      <c r="BW92" s="150">
        <v>1</v>
      </c>
      <c r="BX92" s="150"/>
      <c r="BY92" s="150"/>
      <c r="BZ92" s="150"/>
      <c r="CA92" s="150">
        <v>1</v>
      </c>
      <c r="CB92" s="150">
        <v>1</v>
      </c>
      <c r="CC92" s="150">
        <v>1</v>
      </c>
      <c r="CD92" s="150">
        <v>1</v>
      </c>
      <c r="CE92" s="150">
        <v>1</v>
      </c>
      <c r="CF92" s="150"/>
      <c r="CG92" s="150">
        <v>1</v>
      </c>
      <c r="CH92" s="150">
        <v>1</v>
      </c>
      <c r="CI92" s="150"/>
      <c r="CJ92" s="150">
        <v>1</v>
      </c>
      <c r="CK92" s="150">
        <v>1</v>
      </c>
      <c r="CL92" s="150">
        <v>1</v>
      </c>
      <c r="CM92" s="150">
        <v>1</v>
      </c>
      <c r="CN92" s="150">
        <v>1</v>
      </c>
      <c r="CO92" s="150">
        <v>1</v>
      </c>
      <c r="CP92" s="150">
        <v>1</v>
      </c>
      <c r="CQ92" s="150">
        <v>1</v>
      </c>
      <c r="CR92" s="150">
        <v>1</v>
      </c>
      <c r="CS92" s="150">
        <v>1</v>
      </c>
      <c r="CT92" s="150">
        <v>1</v>
      </c>
      <c r="CU92" s="150">
        <v>1</v>
      </c>
      <c r="CV92" s="150">
        <v>0</v>
      </c>
      <c r="CW92" s="150">
        <v>0</v>
      </c>
      <c r="CX92" s="150">
        <v>0</v>
      </c>
      <c r="CY92" s="150">
        <v>1</v>
      </c>
      <c r="CZ92" s="150">
        <v>0</v>
      </c>
      <c r="DA92" s="150">
        <v>0</v>
      </c>
      <c r="DB92" s="150">
        <v>0</v>
      </c>
      <c r="DC92" s="150">
        <v>1</v>
      </c>
      <c r="DD92" s="150">
        <v>1</v>
      </c>
      <c r="DE92" s="150">
        <v>1</v>
      </c>
      <c r="DF92" s="151"/>
      <c r="DH92" s="151"/>
      <c r="DI92" s="151"/>
      <c r="DJ92" s="151"/>
      <c r="DK92" s="151"/>
    </row>
    <row r="93" spans="1:115" s="152" customFormat="1" x14ac:dyDescent="0.25">
      <c r="A93" s="149"/>
      <c r="B93" s="149" t="s">
        <v>414</v>
      </c>
      <c r="C93" s="150" t="s">
        <v>501</v>
      </c>
      <c r="D93" s="150">
        <v>88</v>
      </c>
      <c r="E93" s="150">
        <v>861</v>
      </c>
      <c r="F93" s="150">
        <v>141</v>
      </c>
      <c r="G93" s="150">
        <v>2</v>
      </c>
      <c r="H93" s="150">
        <v>0</v>
      </c>
      <c r="I93" s="150">
        <v>0</v>
      </c>
      <c r="J93" s="150" t="s">
        <v>406</v>
      </c>
      <c r="K93" s="150">
        <v>1</v>
      </c>
      <c r="L93" s="150">
        <v>1</v>
      </c>
      <c r="M93" s="150">
        <v>1</v>
      </c>
      <c r="N93" s="150">
        <v>1</v>
      </c>
      <c r="O93" s="150"/>
      <c r="P93" s="150">
        <v>1</v>
      </c>
      <c r="Q93" s="150">
        <v>1</v>
      </c>
      <c r="R93" s="150">
        <v>1</v>
      </c>
      <c r="S93" s="150"/>
      <c r="T93" s="150">
        <v>1</v>
      </c>
      <c r="U93" s="150"/>
      <c r="V93" s="150"/>
      <c r="W93" s="150">
        <v>1</v>
      </c>
      <c r="X93" s="150">
        <v>1</v>
      </c>
      <c r="Y93" s="150">
        <v>1</v>
      </c>
      <c r="Z93" s="150">
        <v>1</v>
      </c>
      <c r="AA93" s="150">
        <v>1</v>
      </c>
      <c r="AB93" s="150">
        <v>1</v>
      </c>
      <c r="AC93" s="150">
        <v>1</v>
      </c>
      <c r="AD93" s="150">
        <v>1</v>
      </c>
      <c r="AE93" s="150">
        <v>1</v>
      </c>
      <c r="AF93" s="150">
        <v>1</v>
      </c>
      <c r="AG93" s="150">
        <v>1</v>
      </c>
      <c r="AH93" s="150">
        <v>1</v>
      </c>
      <c r="AI93" s="150">
        <v>1</v>
      </c>
      <c r="AJ93" s="150">
        <v>1</v>
      </c>
      <c r="AK93" s="150">
        <v>1</v>
      </c>
      <c r="AL93" s="150">
        <v>1</v>
      </c>
      <c r="AM93" s="150">
        <v>1</v>
      </c>
      <c r="AN93" s="150"/>
      <c r="AO93" s="150">
        <v>1</v>
      </c>
      <c r="AP93" s="150">
        <v>1</v>
      </c>
      <c r="AQ93" s="150">
        <v>1</v>
      </c>
      <c r="AR93" s="150"/>
      <c r="AS93" s="150">
        <v>1</v>
      </c>
      <c r="AT93" s="150">
        <v>1</v>
      </c>
      <c r="AU93" s="150">
        <v>1</v>
      </c>
      <c r="AV93" s="150">
        <v>1</v>
      </c>
      <c r="AW93" s="150">
        <v>1</v>
      </c>
      <c r="AX93" s="150">
        <v>1</v>
      </c>
      <c r="AY93" s="150"/>
      <c r="AZ93" s="150"/>
      <c r="BA93" s="150"/>
      <c r="BB93" s="150"/>
      <c r="BC93" s="150"/>
      <c r="BD93" s="150">
        <v>1</v>
      </c>
      <c r="BE93" s="150">
        <v>1</v>
      </c>
      <c r="BF93" s="150">
        <v>1</v>
      </c>
      <c r="BG93" s="150">
        <v>1</v>
      </c>
      <c r="BH93" s="150">
        <v>1</v>
      </c>
      <c r="BI93" s="150">
        <v>1</v>
      </c>
      <c r="BJ93" s="150">
        <v>1</v>
      </c>
      <c r="BK93" s="150">
        <v>1</v>
      </c>
      <c r="BL93" s="150">
        <v>1</v>
      </c>
      <c r="BM93" s="150">
        <v>1</v>
      </c>
      <c r="BN93" s="150">
        <v>1</v>
      </c>
      <c r="BO93" s="150">
        <v>1</v>
      </c>
      <c r="BP93" s="150">
        <v>1</v>
      </c>
      <c r="BQ93" s="150">
        <v>1</v>
      </c>
      <c r="BR93" s="150"/>
      <c r="BS93" s="150"/>
      <c r="BT93" s="150"/>
      <c r="BU93" s="150">
        <v>1</v>
      </c>
      <c r="BV93" s="150">
        <v>1</v>
      </c>
      <c r="BW93" s="150">
        <v>1</v>
      </c>
      <c r="BX93" s="150"/>
      <c r="BY93" s="150"/>
      <c r="BZ93" s="150"/>
      <c r="CA93" s="150">
        <v>1</v>
      </c>
      <c r="CB93" s="150">
        <v>1</v>
      </c>
      <c r="CC93" s="150">
        <v>1</v>
      </c>
      <c r="CD93" s="150">
        <v>1</v>
      </c>
      <c r="CE93" s="150">
        <v>1</v>
      </c>
      <c r="CF93" s="150"/>
      <c r="CG93" s="150">
        <v>1</v>
      </c>
      <c r="CH93" s="150">
        <v>1</v>
      </c>
      <c r="CI93" s="150"/>
      <c r="CJ93" s="150">
        <v>1</v>
      </c>
      <c r="CK93" s="150">
        <v>1</v>
      </c>
      <c r="CL93" s="150">
        <v>1</v>
      </c>
      <c r="CM93" s="150">
        <v>1</v>
      </c>
      <c r="CN93" s="150">
        <v>1</v>
      </c>
      <c r="CO93" s="150">
        <v>1</v>
      </c>
      <c r="CP93" s="150">
        <v>1</v>
      </c>
      <c r="CQ93" s="150">
        <v>1</v>
      </c>
      <c r="CR93" s="150">
        <v>1</v>
      </c>
      <c r="CS93" s="150">
        <v>1</v>
      </c>
      <c r="CT93" s="150">
        <v>1</v>
      </c>
      <c r="CU93" s="150">
        <v>1</v>
      </c>
      <c r="CV93" s="150">
        <v>1</v>
      </c>
      <c r="CW93" s="150">
        <v>0</v>
      </c>
      <c r="CX93" s="150">
        <v>0</v>
      </c>
      <c r="CY93" s="150">
        <v>1</v>
      </c>
      <c r="CZ93" s="150">
        <v>0</v>
      </c>
      <c r="DA93" s="150">
        <v>1</v>
      </c>
      <c r="DB93" s="150">
        <v>0</v>
      </c>
      <c r="DC93" s="150">
        <v>1</v>
      </c>
      <c r="DD93" s="150">
        <v>1</v>
      </c>
      <c r="DE93" s="150">
        <v>1</v>
      </c>
      <c r="DF93" s="151"/>
      <c r="DH93" s="151"/>
      <c r="DI93" s="151"/>
      <c r="DJ93" s="151"/>
      <c r="DK93" s="151"/>
    </row>
    <row r="94" spans="1:115" s="152" customFormat="1" x14ac:dyDescent="0.25">
      <c r="A94" s="149"/>
      <c r="B94" s="149" t="s">
        <v>414</v>
      </c>
      <c r="C94" s="150" t="s">
        <v>502</v>
      </c>
      <c r="D94" s="150">
        <v>89</v>
      </c>
      <c r="E94" s="150">
        <v>410</v>
      </c>
      <c r="F94" s="150">
        <v>140</v>
      </c>
      <c r="G94" s="150">
        <v>0</v>
      </c>
      <c r="H94" s="150">
        <v>0</v>
      </c>
      <c r="I94" s="150">
        <v>0</v>
      </c>
      <c r="J94" s="150" t="s">
        <v>406</v>
      </c>
      <c r="K94" s="150">
        <v>1</v>
      </c>
      <c r="L94" s="150">
        <v>1</v>
      </c>
      <c r="M94" s="150">
        <v>1</v>
      </c>
      <c r="N94" s="150">
        <v>1</v>
      </c>
      <c r="O94" s="150"/>
      <c r="P94" s="150">
        <v>1</v>
      </c>
      <c r="Q94" s="150">
        <v>1</v>
      </c>
      <c r="R94" s="150">
        <v>1</v>
      </c>
      <c r="S94" s="150"/>
      <c r="T94" s="150">
        <v>1</v>
      </c>
      <c r="U94" s="150"/>
      <c r="V94" s="150"/>
      <c r="W94" s="150">
        <v>1</v>
      </c>
      <c r="X94" s="150">
        <v>1</v>
      </c>
      <c r="Y94" s="150">
        <v>1</v>
      </c>
      <c r="Z94" s="150">
        <v>1</v>
      </c>
      <c r="AA94" s="150">
        <v>1</v>
      </c>
      <c r="AB94" s="150">
        <v>1</v>
      </c>
      <c r="AC94" s="150">
        <v>1</v>
      </c>
      <c r="AD94" s="150">
        <v>1</v>
      </c>
      <c r="AE94" s="150">
        <v>1</v>
      </c>
      <c r="AF94" s="150">
        <v>1</v>
      </c>
      <c r="AG94" s="150">
        <v>1</v>
      </c>
      <c r="AH94" s="150">
        <v>1</v>
      </c>
      <c r="AI94" s="150">
        <v>1</v>
      </c>
      <c r="AJ94" s="150">
        <v>1</v>
      </c>
      <c r="AK94" s="150">
        <v>1</v>
      </c>
      <c r="AL94" s="150">
        <v>1</v>
      </c>
      <c r="AM94" s="150">
        <v>1</v>
      </c>
      <c r="AN94" s="150"/>
      <c r="AO94" s="150">
        <v>1</v>
      </c>
      <c r="AP94" s="150">
        <v>1</v>
      </c>
      <c r="AQ94" s="150">
        <v>1</v>
      </c>
      <c r="AR94" s="150"/>
      <c r="AS94" s="150">
        <v>1</v>
      </c>
      <c r="AT94" s="150">
        <v>1</v>
      </c>
      <c r="AU94" s="150">
        <v>1</v>
      </c>
      <c r="AV94" s="150">
        <v>1</v>
      </c>
      <c r="AW94" s="150">
        <v>1</v>
      </c>
      <c r="AX94" s="150">
        <v>1</v>
      </c>
      <c r="AY94" s="150"/>
      <c r="AZ94" s="150"/>
      <c r="BA94" s="150"/>
      <c r="BB94" s="150"/>
      <c r="BC94" s="150"/>
      <c r="BD94" s="150">
        <v>1</v>
      </c>
      <c r="BE94" s="150">
        <v>1</v>
      </c>
      <c r="BF94" s="150">
        <v>1</v>
      </c>
      <c r="BG94" s="150">
        <v>1</v>
      </c>
      <c r="BH94" s="150">
        <v>1</v>
      </c>
      <c r="BI94" s="150">
        <v>1</v>
      </c>
      <c r="BJ94" s="150">
        <v>1</v>
      </c>
      <c r="BK94" s="150">
        <v>1</v>
      </c>
      <c r="BL94" s="150">
        <v>1</v>
      </c>
      <c r="BM94" s="150">
        <v>1</v>
      </c>
      <c r="BN94" s="150">
        <v>1</v>
      </c>
      <c r="BO94" s="150">
        <v>1</v>
      </c>
      <c r="BP94" s="150">
        <v>1</v>
      </c>
      <c r="BQ94" s="150">
        <v>1</v>
      </c>
      <c r="BR94" s="150"/>
      <c r="BS94" s="150"/>
      <c r="BT94" s="150"/>
      <c r="BU94" s="150">
        <v>1</v>
      </c>
      <c r="BV94" s="150">
        <v>1</v>
      </c>
      <c r="BW94" s="150">
        <v>1</v>
      </c>
      <c r="BX94" s="150"/>
      <c r="BY94" s="150"/>
      <c r="BZ94" s="150"/>
      <c r="CA94" s="150">
        <v>1</v>
      </c>
      <c r="CB94" s="150">
        <v>1</v>
      </c>
      <c r="CC94" s="150">
        <v>1</v>
      </c>
      <c r="CD94" s="150">
        <v>1</v>
      </c>
      <c r="CE94" s="150">
        <v>1</v>
      </c>
      <c r="CF94" s="150"/>
      <c r="CG94" s="150">
        <v>1</v>
      </c>
      <c r="CH94" s="150">
        <v>1</v>
      </c>
      <c r="CI94" s="150"/>
      <c r="CJ94" s="150">
        <v>1</v>
      </c>
      <c r="CK94" s="150">
        <v>1</v>
      </c>
      <c r="CL94" s="150">
        <v>1</v>
      </c>
      <c r="CM94" s="150">
        <v>1</v>
      </c>
      <c r="CN94" s="150">
        <v>1</v>
      </c>
      <c r="CO94" s="150">
        <v>1</v>
      </c>
      <c r="CP94" s="150">
        <v>1</v>
      </c>
      <c r="CQ94" s="150">
        <v>1</v>
      </c>
      <c r="CR94" s="150">
        <v>1</v>
      </c>
      <c r="CS94" s="150">
        <v>1</v>
      </c>
      <c r="CT94" s="150">
        <v>1</v>
      </c>
      <c r="CU94" s="150">
        <v>1</v>
      </c>
      <c r="CV94" s="150">
        <v>1</v>
      </c>
      <c r="CW94" s="150">
        <v>1</v>
      </c>
      <c r="CX94" s="150">
        <v>0</v>
      </c>
      <c r="CY94" s="150">
        <v>1</v>
      </c>
      <c r="CZ94" s="150">
        <v>0</v>
      </c>
      <c r="DA94" s="150">
        <v>0</v>
      </c>
      <c r="DB94" s="150">
        <v>0</v>
      </c>
      <c r="DC94" s="150">
        <v>1</v>
      </c>
      <c r="DD94" s="150">
        <v>1</v>
      </c>
      <c r="DE94" s="150">
        <v>1</v>
      </c>
      <c r="DF94" s="151"/>
      <c r="DH94" s="151"/>
      <c r="DI94" s="151"/>
      <c r="DJ94" s="151"/>
      <c r="DK94" s="151"/>
    </row>
    <row r="95" spans="1:115" s="152" customFormat="1" x14ac:dyDescent="0.25">
      <c r="A95" s="149"/>
      <c r="B95" s="149" t="s">
        <v>414</v>
      </c>
      <c r="C95" s="150" t="s">
        <v>514</v>
      </c>
      <c r="D95" s="150">
        <v>90</v>
      </c>
      <c r="E95" s="150">
        <v>796</v>
      </c>
      <c r="F95" s="150">
        <v>140</v>
      </c>
      <c r="G95" s="150">
        <v>0</v>
      </c>
      <c r="H95" s="150">
        <v>0</v>
      </c>
      <c r="I95" s="150">
        <v>0</v>
      </c>
      <c r="J95" s="150" t="s">
        <v>406</v>
      </c>
      <c r="K95" s="150">
        <v>1</v>
      </c>
      <c r="L95" s="150">
        <v>1</v>
      </c>
      <c r="M95" s="150">
        <v>1</v>
      </c>
      <c r="N95" s="150">
        <v>1</v>
      </c>
      <c r="O95" s="150"/>
      <c r="P95" s="150">
        <v>1</v>
      </c>
      <c r="Q95" s="150">
        <v>1</v>
      </c>
      <c r="R95" s="150">
        <v>1</v>
      </c>
      <c r="S95" s="150"/>
      <c r="T95" s="150">
        <v>1</v>
      </c>
      <c r="U95" s="150"/>
      <c r="V95" s="150"/>
      <c r="W95" s="150">
        <v>1</v>
      </c>
      <c r="X95" s="150">
        <v>1</v>
      </c>
      <c r="Y95" s="150">
        <v>1</v>
      </c>
      <c r="Z95" s="150">
        <v>1</v>
      </c>
      <c r="AA95" s="150">
        <v>1</v>
      </c>
      <c r="AB95" s="150">
        <v>1</v>
      </c>
      <c r="AC95" s="150">
        <v>1</v>
      </c>
      <c r="AD95" s="150">
        <v>1</v>
      </c>
      <c r="AE95" s="150">
        <v>1</v>
      </c>
      <c r="AF95" s="150">
        <v>1</v>
      </c>
      <c r="AG95" s="150">
        <v>1</v>
      </c>
      <c r="AH95" s="150">
        <v>1</v>
      </c>
      <c r="AI95" s="150">
        <v>1</v>
      </c>
      <c r="AJ95" s="150">
        <v>1</v>
      </c>
      <c r="AK95" s="150">
        <v>1</v>
      </c>
      <c r="AL95" s="150">
        <v>1</v>
      </c>
      <c r="AM95" s="150">
        <v>1</v>
      </c>
      <c r="AN95" s="150"/>
      <c r="AO95" s="150">
        <v>1</v>
      </c>
      <c r="AP95" s="150">
        <v>1</v>
      </c>
      <c r="AQ95" s="150">
        <v>1</v>
      </c>
      <c r="AR95" s="150"/>
      <c r="AS95" s="150">
        <v>1</v>
      </c>
      <c r="AT95" s="150">
        <v>1</v>
      </c>
      <c r="AU95" s="150">
        <v>1</v>
      </c>
      <c r="AV95" s="150">
        <v>1</v>
      </c>
      <c r="AW95" s="150">
        <v>1</v>
      </c>
      <c r="AX95" s="150">
        <v>1</v>
      </c>
      <c r="AY95" s="150"/>
      <c r="AZ95" s="150"/>
      <c r="BA95" s="150"/>
      <c r="BB95" s="150"/>
      <c r="BC95" s="150"/>
      <c r="BD95" s="150">
        <v>1</v>
      </c>
      <c r="BE95" s="150">
        <v>1</v>
      </c>
      <c r="BF95" s="150">
        <v>1</v>
      </c>
      <c r="BG95" s="150">
        <v>1</v>
      </c>
      <c r="BH95" s="150">
        <v>1</v>
      </c>
      <c r="BI95" s="150">
        <v>1</v>
      </c>
      <c r="BJ95" s="150">
        <v>1</v>
      </c>
      <c r="BK95" s="150">
        <v>1</v>
      </c>
      <c r="BL95" s="150">
        <v>1</v>
      </c>
      <c r="BM95" s="150">
        <v>1</v>
      </c>
      <c r="BN95" s="150">
        <v>1</v>
      </c>
      <c r="BO95" s="150">
        <v>1</v>
      </c>
      <c r="BP95" s="150">
        <v>1</v>
      </c>
      <c r="BQ95" s="150">
        <v>1</v>
      </c>
      <c r="BR95" s="150"/>
      <c r="BS95" s="150"/>
      <c r="BT95" s="150"/>
      <c r="BU95" s="150">
        <v>1</v>
      </c>
      <c r="BV95" s="150">
        <v>1</v>
      </c>
      <c r="BW95" s="150">
        <v>1</v>
      </c>
      <c r="BX95" s="150"/>
      <c r="BY95" s="150"/>
      <c r="BZ95" s="150"/>
      <c r="CA95" s="150">
        <v>1</v>
      </c>
      <c r="CB95" s="150">
        <v>1</v>
      </c>
      <c r="CC95" s="150">
        <v>1</v>
      </c>
      <c r="CD95" s="150">
        <v>1</v>
      </c>
      <c r="CE95" s="150">
        <v>1</v>
      </c>
      <c r="CF95" s="150"/>
      <c r="CG95" s="150">
        <v>1</v>
      </c>
      <c r="CH95" s="150">
        <v>1</v>
      </c>
      <c r="CI95" s="150"/>
      <c r="CJ95" s="150">
        <v>1</v>
      </c>
      <c r="CK95" s="150">
        <v>1</v>
      </c>
      <c r="CL95" s="150">
        <v>1</v>
      </c>
      <c r="CM95" s="150">
        <v>1</v>
      </c>
      <c r="CN95" s="150">
        <v>1</v>
      </c>
      <c r="CO95" s="150">
        <v>1</v>
      </c>
      <c r="CP95" s="150">
        <v>1</v>
      </c>
      <c r="CQ95" s="150">
        <v>1</v>
      </c>
      <c r="CR95" s="150">
        <v>1</v>
      </c>
      <c r="CS95" s="150">
        <v>1</v>
      </c>
      <c r="CT95" s="150">
        <v>1</v>
      </c>
      <c r="CU95" s="150">
        <v>1</v>
      </c>
      <c r="CV95" s="150">
        <v>0</v>
      </c>
      <c r="CW95" s="150">
        <v>0</v>
      </c>
      <c r="CX95" s="150">
        <v>0</v>
      </c>
      <c r="CY95" s="150">
        <v>1</v>
      </c>
      <c r="CZ95" s="150">
        <v>0</v>
      </c>
      <c r="DA95" s="150">
        <v>0</v>
      </c>
      <c r="DB95" s="150">
        <v>0</v>
      </c>
      <c r="DC95" s="150">
        <v>1</v>
      </c>
      <c r="DD95" s="150">
        <v>1</v>
      </c>
      <c r="DE95" s="150">
        <v>1</v>
      </c>
      <c r="DF95" s="151"/>
      <c r="DH95" s="151"/>
      <c r="DI95" s="151"/>
      <c r="DJ95" s="151"/>
      <c r="DK95" s="151"/>
    </row>
    <row r="96" spans="1:115" s="152" customFormat="1" x14ac:dyDescent="0.25">
      <c r="A96" s="149"/>
      <c r="B96" s="149" t="s">
        <v>414</v>
      </c>
      <c r="C96" s="150" t="s">
        <v>504</v>
      </c>
      <c r="D96" s="150">
        <v>91</v>
      </c>
      <c r="E96" s="150">
        <v>759</v>
      </c>
      <c r="F96" s="150">
        <v>127</v>
      </c>
      <c r="G96" s="150">
        <v>0</v>
      </c>
      <c r="H96" s="150">
        <v>0</v>
      </c>
      <c r="I96" s="150">
        <v>0</v>
      </c>
      <c r="J96" s="150" t="s">
        <v>406</v>
      </c>
      <c r="K96" s="150">
        <v>1</v>
      </c>
      <c r="L96" s="150">
        <v>1</v>
      </c>
      <c r="M96" s="150">
        <v>1</v>
      </c>
      <c r="N96" s="150">
        <v>1</v>
      </c>
      <c r="O96" s="150"/>
      <c r="P96" s="150">
        <v>1</v>
      </c>
      <c r="Q96" s="150">
        <v>1</v>
      </c>
      <c r="R96" s="150">
        <v>1</v>
      </c>
      <c r="S96" s="150"/>
      <c r="T96" s="150">
        <v>1</v>
      </c>
      <c r="U96" s="150"/>
      <c r="V96" s="150"/>
      <c r="W96" s="150">
        <v>1</v>
      </c>
      <c r="X96" s="150">
        <v>1</v>
      </c>
      <c r="Y96" s="150">
        <v>1</v>
      </c>
      <c r="Z96" s="150">
        <v>1</v>
      </c>
      <c r="AA96" s="150">
        <v>1</v>
      </c>
      <c r="AB96" s="150">
        <v>1</v>
      </c>
      <c r="AC96" s="150">
        <v>1</v>
      </c>
      <c r="AD96" s="150">
        <v>1</v>
      </c>
      <c r="AE96" s="150">
        <v>1</v>
      </c>
      <c r="AF96" s="150">
        <v>1</v>
      </c>
      <c r="AG96" s="150">
        <v>1</v>
      </c>
      <c r="AH96" s="150">
        <v>1</v>
      </c>
      <c r="AI96" s="150">
        <v>1</v>
      </c>
      <c r="AJ96" s="150">
        <v>1</v>
      </c>
      <c r="AK96" s="150">
        <v>1</v>
      </c>
      <c r="AL96" s="150">
        <v>1</v>
      </c>
      <c r="AM96" s="150">
        <v>1</v>
      </c>
      <c r="AN96" s="150"/>
      <c r="AO96" s="150">
        <v>1</v>
      </c>
      <c r="AP96" s="150">
        <v>1</v>
      </c>
      <c r="AQ96" s="150">
        <v>1</v>
      </c>
      <c r="AR96" s="150"/>
      <c r="AS96" s="150">
        <v>1</v>
      </c>
      <c r="AT96" s="150">
        <v>1</v>
      </c>
      <c r="AU96" s="150">
        <v>1</v>
      </c>
      <c r="AV96" s="150">
        <v>1</v>
      </c>
      <c r="AW96" s="150">
        <v>1</v>
      </c>
      <c r="AX96" s="150">
        <v>1</v>
      </c>
      <c r="AY96" s="150"/>
      <c r="AZ96" s="150"/>
      <c r="BA96" s="150"/>
      <c r="BB96" s="150"/>
      <c r="BC96" s="150"/>
      <c r="BD96" s="150">
        <v>1</v>
      </c>
      <c r="BE96" s="150">
        <v>1</v>
      </c>
      <c r="BF96" s="150">
        <v>1</v>
      </c>
      <c r="BG96" s="150">
        <v>1</v>
      </c>
      <c r="BH96" s="150">
        <v>1</v>
      </c>
      <c r="BI96" s="150">
        <v>1</v>
      </c>
      <c r="BJ96" s="150">
        <v>1</v>
      </c>
      <c r="BK96" s="150">
        <v>1</v>
      </c>
      <c r="BL96" s="150">
        <v>1</v>
      </c>
      <c r="BM96" s="150">
        <v>1</v>
      </c>
      <c r="BN96" s="150">
        <v>1</v>
      </c>
      <c r="BO96" s="150">
        <v>1</v>
      </c>
      <c r="BP96" s="150">
        <v>1</v>
      </c>
      <c r="BQ96" s="150">
        <v>1</v>
      </c>
      <c r="BR96" s="150"/>
      <c r="BS96" s="150"/>
      <c r="BT96" s="150"/>
      <c r="BU96" s="150">
        <v>1</v>
      </c>
      <c r="BV96" s="150">
        <v>1</v>
      </c>
      <c r="BW96" s="150">
        <v>1</v>
      </c>
      <c r="BX96" s="150"/>
      <c r="BY96" s="150"/>
      <c r="BZ96" s="150"/>
      <c r="CA96" s="150">
        <v>1</v>
      </c>
      <c r="CB96" s="150">
        <v>1</v>
      </c>
      <c r="CC96" s="150">
        <v>1</v>
      </c>
      <c r="CD96" s="150">
        <v>1</v>
      </c>
      <c r="CE96" s="150">
        <v>1</v>
      </c>
      <c r="CF96" s="150"/>
      <c r="CG96" s="150">
        <v>1</v>
      </c>
      <c r="CH96" s="150">
        <v>1</v>
      </c>
      <c r="CI96" s="150"/>
      <c r="CJ96" s="150">
        <v>1</v>
      </c>
      <c r="CK96" s="150">
        <v>1</v>
      </c>
      <c r="CL96" s="150">
        <v>1</v>
      </c>
      <c r="CM96" s="150">
        <v>1</v>
      </c>
      <c r="CN96" s="150">
        <v>1</v>
      </c>
      <c r="CO96" s="150">
        <v>1</v>
      </c>
      <c r="CP96" s="150">
        <v>1</v>
      </c>
      <c r="CQ96" s="150">
        <v>1</v>
      </c>
      <c r="CR96" s="150">
        <v>1</v>
      </c>
      <c r="CS96" s="150">
        <v>1</v>
      </c>
      <c r="CT96" s="150">
        <v>1</v>
      </c>
      <c r="CU96" s="150">
        <v>1</v>
      </c>
      <c r="CV96" s="150">
        <v>1</v>
      </c>
      <c r="CW96" s="150">
        <v>1</v>
      </c>
      <c r="CX96" s="150">
        <v>1</v>
      </c>
      <c r="CY96" s="150">
        <v>1</v>
      </c>
      <c r="CZ96" s="150">
        <v>0</v>
      </c>
      <c r="DA96" s="150">
        <v>0</v>
      </c>
      <c r="DB96" s="150">
        <v>0</v>
      </c>
      <c r="DC96" s="150">
        <v>1</v>
      </c>
      <c r="DD96" s="150">
        <v>1</v>
      </c>
      <c r="DE96" s="150">
        <v>1</v>
      </c>
      <c r="DF96" s="151"/>
      <c r="DH96" s="151"/>
      <c r="DI96" s="151"/>
      <c r="DJ96" s="151"/>
      <c r="DK96" s="151"/>
    </row>
    <row r="97" spans="1:115" s="152" customFormat="1" x14ac:dyDescent="0.25">
      <c r="A97" s="149"/>
      <c r="B97" s="149" t="s">
        <v>414</v>
      </c>
      <c r="C97" s="150" t="s">
        <v>505</v>
      </c>
      <c r="D97" s="150">
        <v>92</v>
      </c>
      <c r="E97" s="150">
        <v>560</v>
      </c>
      <c r="F97" s="150">
        <v>79</v>
      </c>
      <c r="G97" s="150">
        <v>0</v>
      </c>
      <c r="H97" s="150">
        <v>0</v>
      </c>
      <c r="I97" s="150">
        <v>0</v>
      </c>
      <c r="J97" s="150" t="s">
        <v>406</v>
      </c>
      <c r="K97" s="150">
        <v>1</v>
      </c>
      <c r="L97" s="150">
        <v>1</v>
      </c>
      <c r="M97" s="150">
        <v>1</v>
      </c>
      <c r="N97" s="150">
        <v>1</v>
      </c>
      <c r="O97" s="150"/>
      <c r="P97" s="150">
        <v>1</v>
      </c>
      <c r="Q97" s="150">
        <v>1</v>
      </c>
      <c r="R97" s="150">
        <v>1</v>
      </c>
      <c r="S97" s="150"/>
      <c r="T97" s="150">
        <v>1</v>
      </c>
      <c r="U97" s="150"/>
      <c r="V97" s="150"/>
      <c r="W97" s="150">
        <v>1</v>
      </c>
      <c r="X97" s="150">
        <v>1</v>
      </c>
      <c r="Y97" s="150">
        <v>1</v>
      </c>
      <c r="Z97" s="150">
        <v>1</v>
      </c>
      <c r="AA97" s="150">
        <v>1</v>
      </c>
      <c r="AB97" s="150">
        <v>1</v>
      </c>
      <c r="AC97" s="150">
        <v>1</v>
      </c>
      <c r="AD97" s="150">
        <v>1</v>
      </c>
      <c r="AE97" s="150">
        <v>1</v>
      </c>
      <c r="AF97" s="150">
        <v>1</v>
      </c>
      <c r="AG97" s="150">
        <v>1</v>
      </c>
      <c r="AH97" s="150">
        <v>1</v>
      </c>
      <c r="AI97" s="150">
        <v>1</v>
      </c>
      <c r="AJ97" s="150">
        <v>1</v>
      </c>
      <c r="AK97" s="150">
        <v>1</v>
      </c>
      <c r="AL97" s="150">
        <v>1</v>
      </c>
      <c r="AM97" s="150">
        <v>1</v>
      </c>
      <c r="AN97" s="150"/>
      <c r="AO97" s="150">
        <v>1</v>
      </c>
      <c r="AP97" s="150">
        <v>1</v>
      </c>
      <c r="AQ97" s="150">
        <v>1</v>
      </c>
      <c r="AR97" s="150"/>
      <c r="AS97" s="150">
        <v>1</v>
      </c>
      <c r="AT97" s="150">
        <v>1</v>
      </c>
      <c r="AU97" s="150">
        <v>1</v>
      </c>
      <c r="AV97" s="150">
        <v>1</v>
      </c>
      <c r="AW97" s="150">
        <v>1</v>
      </c>
      <c r="AX97" s="150">
        <v>1</v>
      </c>
      <c r="AY97" s="150"/>
      <c r="AZ97" s="150"/>
      <c r="BA97" s="150"/>
      <c r="BB97" s="150"/>
      <c r="BC97" s="150"/>
      <c r="BD97" s="150">
        <v>1</v>
      </c>
      <c r="BE97" s="150">
        <v>1</v>
      </c>
      <c r="BF97" s="150">
        <v>1</v>
      </c>
      <c r="BG97" s="150">
        <v>1</v>
      </c>
      <c r="BH97" s="150">
        <v>1</v>
      </c>
      <c r="BI97" s="150">
        <v>1</v>
      </c>
      <c r="BJ97" s="150">
        <v>1</v>
      </c>
      <c r="BK97" s="150">
        <v>1</v>
      </c>
      <c r="BL97" s="150">
        <v>1</v>
      </c>
      <c r="BM97" s="150">
        <v>1</v>
      </c>
      <c r="BN97" s="150">
        <v>1</v>
      </c>
      <c r="BO97" s="150">
        <v>1</v>
      </c>
      <c r="BP97" s="150">
        <v>1</v>
      </c>
      <c r="BQ97" s="150">
        <v>1</v>
      </c>
      <c r="BR97" s="150"/>
      <c r="BS97" s="150"/>
      <c r="BT97" s="150"/>
      <c r="BU97" s="150">
        <v>1</v>
      </c>
      <c r="BV97" s="150">
        <v>1</v>
      </c>
      <c r="BW97" s="150">
        <v>1</v>
      </c>
      <c r="BX97" s="150"/>
      <c r="BY97" s="150"/>
      <c r="BZ97" s="150"/>
      <c r="CA97" s="150">
        <v>1</v>
      </c>
      <c r="CB97" s="150">
        <v>1</v>
      </c>
      <c r="CC97" s="150">
        <v>1</v>
      </c>
      <c r="CD97" s="150">
        <v>1</v>
      </c>
      <c r="CE97" s="150">
        <v>1</v>
      </c>
      <c r="CF97" s="150"/>
      <c r="CG97" s="150">
        <v>1</v>
      </c>
      <c r="CH97" s="150">
        <v>1</v>
      </c>
      <c r="CI97" s="150"/>
      <c r="CJ97" s="150">
        <v>1</v>
      </c>
      <c r="CK97" s="150">
        <v>1</v>
      </c>
      <c r="CL97" s="150">
        <v>1</v>
      </c>
      <c r="CM97" s="150">
        <v>1</v>
      </c>
      <c r="CN97" s="150">
        <v>1</v>
      </c>
      <c r="CO97" s="150">
        <v>1</v>
      </c>
      <c r="CP97" s="150">
        <v>1</v>
      </c>
      <c r="CQ97" s="150">
        <v>1</v>
      </c>
      <c r="CR97" s="150">
        <v>1</v>
      </c>
      <c r="CS97" s="150">
        <v>1</v>
      </c>
      <c r="CT97" s="150">
        <v>1</v>
      </c>
      <c r="CU97" s="150">
        <v>1</v>
      </c>
      <c r="CV97" s="150">
        <v>1</v>
      </c>
      <c r="CW97" s="150">
        <v>1</v>
      </c>
      <c r="CX97" s="150">
        <v>0</v>
      </c>
      <c r="CY97" s="150">
        <v>1</v>
      </c>
      <c r="CZ97" s="150">
        <v>0</v>
      </c>
      <c r="DA97" s="150">
        <v>1</v>
      </c>
      <c r="DB97" s="150">
        <v>0</v>
      </c>
      <c r="DC97" s="150">
        <v>1</v>
      </c>
      <c r="DD97" s="150">
        <v>1</v>
      </c>
      <c r="DE97" s="150">
        <v>1</v>
      </c>
      <c r="DF97" s="151"/>
      <c r="DH97" s="151"/>
      <c r="DI97" s="151"/>
      <c r="DJ97" s="151"/>
      <c r="DK97" s="151"/>
    </row>
    <row r="98" spans="1:115" s="152" customFormat="1" x14ac:dyDescent="0.25">
      <c r="A98" s="149"/>
      <c r="B98" s="149" t="s">
        <v>414</v>
      </c>
      <c r="C98" s="150" t="s">
        <v>506</v>
      </c>
      <c r="D98" s="150">
        <v>93</v>
      </c>
      <c r="E98" s="150">
        <v>420</v>
      </c>
      <c r="F98" s="150">
        <v>58</v>
      </c>
      <c r="G98" s="150">
        <v>0</v>
      </c>
      <c r="H98" s="150">
        <v>0</v>
      </c>
      <c r="I98" s="150">
        <v>0</v>
      </c>
      <c r="J98" s="150" t="s">
        <v>406</v>
      </c>
      <c r="K98" s="150">
        <v>1</v>
      </c>
      <c r="L98" s="150">
        <v>1</v>
      </c>
      <c r="M98" s="150">
        <v>1</v>
      </c>
      <c r="N98" s="150">
        <v>1</v>
      </c>
      <c r="O98" s="150"/>
      <c r="P98" s="150">
        <v>1</v>
      </c>
      <c r="Q98" s="150">
        <v>1</v>
      </c>
      <c r="R98" s="150">
        <v>1</v>
      </c>
      <c r="S98" s="150"/>
      <c r="T98" s="150">
        <v>1</v>
      </c>
      <c r="U98" s="150"/>
      <c r="V98" s="150"/>
      <c r="W98" s="150">
        <v>1</v>
      </c>
      <c r="X98" s="150">
        <v>1</v>
      </c>
      <c r="Y98" s="150">
        <v>1</v>
      </c>
      <c r="Z98" s="150">
        <v>1</v>
      </c>
      <c r="AA98" s="150">
        <v>1</v>
      </c>
      <c r="AB98" s="150">
        <v>1</v>
      </c>
      <c r="AC98" s="150">
        <v>1</v>
      </c>
      <c r="AD98" s="150">
        <v>1</v>
      </c>
      <c r="AE98" s="150">
        <v>1</v>
      </c>
      <c r="AF98" s="150">
        <v>1</v>
      </c>
      <c r="AG98" s="150">
        <v>1</v>
      </c>
      <c r="AH98" s="150">
        <v>1</v>
      </c>
      <c r="AI98" s="150">
        <v>1</v>
      </c>
      <c r="AJ98" s="150">
        <v>1</v>
      </c>
      <c r="AK98" s="150">
        <v>1</v>
      </c>
      <c r="AL98" s="150">
        <v>1</v>
      </c>
      <c r="AM98" s="150">
        <v>1</v>
      </c>
      <c r="AN98" s="150"/>
      <c r="AO98" s="150">
        <v>1</v>
      </c>
      <c r="AP98" s="150">
        <v>1</v>
      </c>
      <c r="AQ98" s="150">
        <v>1</v>
      </c>
      <c r="AR98" s="150"/>
      <c r="AS98" s="150">
        <v>1</v>
      </c>
      <c r="AT98" s="150">
        <v>1</v>
      </c>
      <c r="AU98" s="150">
        <v>1</v>
      </c>
      <c r="AV98" s="150">
        <v>1</v>
      </c>
      <c r="AW98" s="150">
        <v>1</v>
      </c>
      <c r="AX98" s="150">
        <v>1</v>
      </c>
      <c r="AY98" s="150"/>
      <c r="AZ98" s="150"/>
      <c r="BA98" s="150"/>
      <c r="BB98" s="150"/>
      <c r="BC98" s="150"/>
      <c r="BD98" s="150">
        <v>1</v>
      </c>
      <c r="BE98" s="150">
        <v>1</v>
      </c>
      <c r="BF98" s="150">
        <v>1</v>
      </c>
      <c r="BG98" s="150">
        <v>1</v>
      </c>
      <c r="BH98" s="150">
        <v>1</v>
      </c>
      <c r="BI98" s="150">
        <v>1</v>
      </c>
      <c r="BJ98" s="150">
        <v>1</v>
      </c>
      <c r="BK98" s="150">
        <v>1</v>
      </c>
      <c r="BL98" s="150">
        <v>1</v>
      </c>
      <c r="BM98" s="150">
        <v>1</v>
      </c>
      <c r="BN98" s="150">
        <v>1</v>
      </c>
      <c r="BO98" s="150">
        <v>1</v>
      </c>
      <c r="BP98" s="150">
        <v>1</v>
      </c>
      <c r="BQ98" s="150">
        <v>1</v>
      </c>
      <c r="BR98" s="150"/>
      <c r="BS98" s="150"/>
      <c r="BT98" s="150"/>
      <c r="BU98" s="150">
        <v>1</v>
      </c>
      <c r="BV98" s="150">
        <v>1</v>
      </c>
      <c r="BW98" s="150">
        <v>1</v>
      </c>
      <c r="BX98" s="150"/>
      <c r="BY98" s="150"/>
      <c r="BZ98" s="150"/>
      <c r="CA98" s="150">
        <v>1</v>
      </c>
      <c r="CB98" s="150">
        <v>1</v>
      </c>
      <c r="CC98" s="150">
        <v>1</v>
      </c>
      <c r="CD98" s="150">
        <v>1</v>
      </c>
      <c r="CE98" s="150">
        <v>1</v>
      </c>
      <c r="CF98" s="150"/>
      <c r="CG98" s="150">
        <v>1</v>
      </c>
      <c r="CH98" s="150">
        <v>1</v>
      </c>
      <c r="CI98" s="150"/>
      <c r="CJ98" s="150">
        <v>1</v>
      </c>
      <c r="CK98" s="150">
        <v>1</v>
      </c>
      <c r="CL98" s="150">
        <v>1</v>
      </c>
      <c r="CM98" s="150">
        <v>1</v>
      </c>
      <c r="CN98" s="150">
        <v>1</v>
      </c>
      <c r="CO98" s="150">
        <v>1</v>
      </c>
      <c r="CP98" s="150">
        <v>1</v>
      </c>
      <c r="CQ98" s="150">
        <v>1</v>
      </c>
      <c r="CR98" s="150">
        <v>1</v>
      </c>
      <c r="CS98" s="150">
        <v>1</v>
      </c>
      <c r="CT98" s="150">
        <v>1</v>
      </c>
      <c r="CU98" s="150">
        <v>1</v>
      </c>
      <c r="CV98" s="150">
        <v>1</v>
      </c>
      <c r="CW98" s="150">
        <v>0</v>
      </c>
      <c r="CX98" s="150">
        <v>0</v>
      </c>
      <c r="CY98" s="150">
        <v>1</v>
      </c>
      <c r="CZ98" s="150">
        <v>1</v>
      </c>
      <c r="DA98" s="150">
        <v>0</v>
      </c>
      <c r="DB98" s="150">
        <v>0</v>
      </c>
      <c r="DC98" s="150">
        <v>1</v>
      </c>
      <c r="DD98" s="150">
        <v>1</v>
      </c>
      <c r="DE98" s="150">
        <v>1</v>
      </c>
      <c r="DF98" s="151"/>
      <c r="DH98" s="151"/>
      <c r="DI98" s="151"/>
      <c r="DJ98" s="151"/>
      <c r="DK98" s="151"/>
    </row>
    <row r="99" spans="1:115" s="152" customFormat="1" x14ac:dyDescent="0.25">
      <c r="A99" s="149"/>
      <c r="B99" s="149" t="s">
        <v>414</v>
      </c>
      <c r="C99" s="150" t="s">
        <v>507</v>
      </c>
      <c r="D99" s="150">
        <v>94</v>
      </c>
      <c r="E99" s="150">
        <v>526</v>
      </c>
      <c r="F99" s="150">
        <v>98</v>
      </c>
      <c r="G99" s="150">
        <v>0</v>
      </c>
      <c r="H99" s="150">
        <v>0</v>
      </c>
      <c r="I99" s="150">
        <v>0</v>
      </c>
      <c r="J99" s="150" t="s">
        <v>406</v>
      </c>
      <c r="K99" s="150">
        <v>1</v>
      </c>
      <c r="L99" s="150">
        <v>1</v>
      </c>
      <c r="M99" s="150">
        <v>1</v>
      </c>
      <c r="N99" s="150">
        <v>1</v>
      </c>
      <c r="O99" s="150"/>
      <c r="P99" s="150">
        <v>1</v>
      </c>
      <c r="Q99" s="150">
        <v>1</v>
      </c>
      <c r="R99" s="150">
        <v>1</v>
      </c>
      <c r="S99" s="150"/>
      <c r="T99" s="150">
        <v>1</v>
      </c>
      <c r="U99" s="150"/>
      <c r="V99" s="150"/>
      <c r="W99" s="150">
        <v>1</v>
      </c>
      <c r="X99" s="150">
        <v>1</v>
      </c>
      <c r="Y99" s="150">
        <v>1</v>
      </c>
      <c r="Z99" s="150">
        <v>1</v>
      </c>
      <c r="AA99" s="150">
        <v>1</v>
      </c>
      <c r="AB99" s="150">
        <v>1</v>
      </c>
      <c r="AC99" s="150">
        <v>1</v>
      </c>
      <c r="AD99" s="150">
        <v>1</v>
      </c>
      <c r="AE99" s="150">
        <v>1</v>
      </c>
      <c r="AF99" s="150">
        <v>1</v>
      </c>
      <c r="AG99" s="150">
        <v>1</v>
      </c>
      <c r="AH99" s="150">
        <v>1</v>
      </c>
      <c r="AI99" s="150">
        <v>1</v>
      </c>
      <c r="AJ99" s="150">
        <v>1</v>
      </c>
      <c r="AK99" s="150">
        <v>1</v>
      </c>
      <c r="AL99" s="150">
        <v>1</v>
      </c>
      <c r="AM99" s="150">
        <v>1</v>
      </c>
      <c r="AN99" s="150"/>
      <c r="AO99" s="150">
        <v>1</v>
      </c>
      <c r="AP99" s="150">
        <v>1</v>
      </c>
      <c r="AQ99" s="150">
        <v>1</v>
      </c>
      <c r="AR99" s="150"/>
      <c r="AS99" s="150">
        <v>1</v>
      </c>
      <c r="AT99" s="150">
        <v>1</v>
      </c>
      <c r="AU99" s="150">
        <v>1</v>
      </c>
      <c r="AV99" s="150">
        <v>1</v>
      </c>
      <c r="AW99" s="150">
        <v>1</v>
      </c>
      <c r="AX99" s="150">
        <v>1</v>
      </c>
      <c r="AY99" s="150"/>
      <c r="AZ99" s="150"/>
      <c r="BA99" s="150"/>
      <c r="BB99" s="150"/>
      <c r="BC99" s="150"/>
      <c r="BD99" s="150">
        <v>1</v>
      </c>
      <c r="BE99" s="150">
        <v>1</v>
      </c>
      <c r="BF99" s="150">
        <v>1</v>
      </c>
      <c r="BG99" s="150">
        <v>1</v>
      </c>
      <c r="BH99" s="150">
        <v>1</v>
      </c>
      <c r="BI99" s="150">
        <v>1</v>
      </c>
      <c r="BJ99" s="150">
        <v>1</v>
      </c>
      <c r="BK99" s="150">
        <v>1</v>
      </c>
      <c r="BL99" s="150">
        <v>1</v>
      </c>
      <c r="BM99" s="150">
        <v>1</v>
      </c>
      <c r="BN99" s="150">
        <v>1</v>
      </c>
      <c r="BO99" s="150">
        <v>1</v>
      </c>
      <c r="BP99" s="150">
        <v>1</v>
      </c>
      <c r="BQ99" s="150">
        <v>1</v>
      </c>
      <c r="BR99" s="150"/>
      <c r="BS99" s="150"/>
      <c r="BT99" s="150"/>
      <c r="BU99" s="150">
        <v>1</v>
      </c>
      <c r="BV99" s="150">
        <v>1</v>
      </c>
      <c r="BW99" s="150">
        <v>1</v>
      </c>
      <c r="BX99" s="150"/>
      <c r="BY99" s="150"/>
      <c r="BZ99" s="150"/>
      <c r="CA99" s="150">
        <v>1</v>
      </c>
      <c r="CB99" s="150">
        <v>1</v>
      </c>
      <c r="CC99" s="150">
        <v>1</v>
      </c>
      <c r="CD99" s="150">
        <v>1</v>
      </c>
      <c r="CE99" s="150">
        <v>1</v>
      </c>
      <c r="CF99" s="150"/>
      <c r="CG99" s="150">
        <v>1</v>
      </c>
      <c r="CH99" s="150">
        <v>1</v>
      </c>
      <c r="CI99" s="150"/>
      <c r="CJ99" s="150">
        <v>1</v>
      </c>
      <c r="CK99" s="150">
        <v>1</v>
      </c>
      <c r="CL99" s="150">
        <v>1</v>
      </c>
      <c r="CM99" s="150">
        <v>1</v>
      </c>
      <c r="CN99" s="150">
        <v>1</v>
      </c>
      <c r="CO99" s="150">
        <v>1</v>
      </c>
      <c r="CP99" s="150">
        <v>1</v>
      </c>
      <c r="CQ99" s="150">
        <v>1</v>
      </c>
      <c r="CR99" s="150">
        <v>1</v>
      </c>
      <c r="CS99" s="150">
        <v>1</v>
      </c>
      <c r="CT99" s="150">
        <v>1</v>
      </c>
      <c r="CU99" s="150">
        <v>1</v>
      </c>
      <c r="CV99" s="150">
        <v>1</v>
      </c>
      <c r="CW99" s="150">
        <v>0</v>
      </c>
      <c r="CX99" s="150">
        <v>1</v>
      </c>
      <c r="CY99" s="150">
        <v>1</v>
      </c>
      <c r="CZ99" s="150">
        <v>0</v>
      </c>
      <c r="DA99" s="150">
        <v>1</v>
      </c>
      <c r="DB99" s="150">
        <v>1</v>
      </c>
      <c r="DC99" s="150">
        <v>1</v>
      </c>
      <c r="DD99" s="150">
        <v>1</v>
      </c>
      <c r="DE99" s="150">
        <v>1</v>
      </c>
      <c r="DF99" s="151"/>
      <c r="DH99" s="151"/>
      <c r="DI99" s="151"/>
      <c r="DJ99" s="151"/>
      <c r="DK99" s="151"/>
    </row>
    <row r="100" spans="1:115" s="152" customFormat="1" x14ac:dyDescent="0.25">
      <c r="A100" s="149"/>
      <c r="B100" s="149" t="s">
        <v>414</v>
      </c>
      <c r="C100" s="150" t="s">
        <v>508</v>
      </c>
      <c r="D100" s="150">
        <v>95</v>
      </c>
      <c r="E100" s="150">
        <v>574</v>
      </c>
      <c r="F100" s="150">
        <v>65</v>
      </c>
      <c r="G100" s="150">
        <v>0</v>
      </c>
      <c r="H100" s="150">
        <v>0</v>
      </c>
      <c r="I100" s="150">
        <v>0</v>
      </c>
      <c r="J100" s="150" t="s">
        <v>406</v>
      </c>
      <c r="K100" s="150">
        <v>1</v>
      </c>
      <c r="L100" s="150">
        <v>1</v>
      </c>
      <c r="M100" s="150">
        <v>1</v>
      </c>
      <c r="N100" s="150">
        <v>1</v>
      </c>
      <c r="O100" s="150"/>
      <c r="P100" s="150">
        <v>1</v>
      </c>
      <c r="Q100" s="150">
        <v>1</v>
      </c>
      <c r="R100" s="150">
        <v>1</v>
      </c>
      <c r="S100" s="150"/>
      <c r="T100" s="150">
        <v>1</v>
      </c>
      <c r="U100" s="150"/>
      <c r="V100" s="150"/>
      <c r="W100" s="150">
        <v>1</v>
      </c>
      <c r="X100" s="150">
        <v>1</v>
      </c>
      <c r="Y100" s="150">
        <v>1</v>
      </c>
      <c r="Z100" s="150">
        <v>1</v>
      </c>
      <c r="AA100" s="150">
        <v>1</v>
      </c>
      <c r="AB100" s="150">
        <v>1</v>
      </c>
      <c r="AC100" s="150">
        <v>1</v>
      </c>
      <c r="AD100" s="150">
        <v>1</v>
      </c>
      <c r="AE100" s="150">
        <v>1</v>
      </c>
      <c r="AF100" s="150">
        <v>1</v>
      </c>
      <c r="AG100" s="150">
        <v>1</v>
      </c>
      <c r="AH100" s="150">
        <v>1</v>
      </c>
      <c r="AI100" s="150">
        <v>1</v>
      </c>
      <c r="AJ100" s="150">
        <v>1</v>
      </c>
      <c r="AK100" s="150">
        <v>1</v>
      </c>
      <c r="AL100" s="150">
        <v>1</v>
      </c>
      <c r="AM100" s="150">
        <v>1</v>
      </c>
      <c r="AN100" s="150"/>
      <c r="AO100" s="150">
        <v>1</v>
      </c>
      <c r="AP100" s="150">
        <v>1</v>
      </c>
      <c r="AQ100" s="150">
        <v>1</v>
      </c>
      <c r="AR100" s="150"/>
      <c r="AS100" s="150">
        <v>1</v>
      </c>
      <c r="AT100" s="150">
        <v>1</v>
      </c>
      <c r="AU100" s="150">
        <v>1</v>
      </c>
      <c r="AV100" s="150">
        <v>1</v>
      </c>
      <c r="AW100" s="150">
        <v>1</v>
      </c>
      <c r="AX100" s="150">
        <v>1</v>
      </c>
      <c r="AY100" s="150"/>
      <c r="AZ100" s="150"/>
      <c r="BA100" s="150"/>
      <c r="BB100" s="150"/>
      <c r="BC100" s="150"/>
      <c r="BD100" s="150">
        <v>1</v>
      </c>
      <c r="BE100" s="150">
        <v>1</v>
      </c>
      <c r="BF100" s="150">
        <v>1</v>
      </c>
      <c r="BG100" s="150">
        <v>1</v>
      </c>
      <c r="BH100" s="150">
        <v>1</v>
      </c>
      <c r="BI100" s="150">
        <v>1</v>
      </c>
      <c r="BJ100" s="150">
        <v>1</v>
      </c>
      <c r="BK100" s="150">
        <v>1</v>
      </c>
      <c r="BL100" s="150">
        <v>1</v>
      </c>
      <c r="BM100" s="150">
        <v>1</v>
      </c>
      <c r="BN100" s="150">
        <v>1</v>
      </c>
      <c r="BO100" s="150">
        <v>1</v>
      </c>
      <c r="BP100" s="150">
        <v>1</v>
      </c>
      <c r="BQ100" s="150">
        <v>1</v>
      </c>
      <c r="BR100" s="150"/>
      <c r="BS100" s="150"/>
      <c r="BT100" s="150"/>
      <c r="BU100" s="150">
        <v>1</v>
      </c>
      <c r="BV100" s="150">
        <v>1</v>
      </c>
      <c r="BW100" s="150">
        <v>1</v>
      </c>
      <c r="BX100" s="150"/>
      <c r="BY100" s="150"/>
      <c r="BZ100" s="150"/>
      <c r="CA100" s="150">
        <v>1</v>
      </c>
      <c r="CB100" s="150">
        <v>1</v>
      </c>
      <c r="CC100" s="150">
        <v>1</v>
      </c>
      <c r="CD100" s="150">
        <v>1</v>
      </c>
      <c r="CE100" s="150">
        <v>1</v>
      </c>
      <c r="CF100" s="150"/>
      <c r="CG100" s="150">
        <v>1</v>
      </c>
      <c r="CH100" s="150">
        <v>1</v>
      </c>
      <c r="CI100" s="150"/>
      <c r="CJ100" s="150">
        <v>1</v>
      </c>
      <c r="CK100" s="150">
        <v>1</v>
      </c>
      <c r="CL100" s="150">
        <v>1</v>
      </c>
      <c r="CM100" s="150">
        <v>1</v>
      </c>
      <c r="CN100" s="150">
        <v>1</v>
      </c>
      <c r="CO100" s="150">
        <v>1</v>
      </c>
      <c r="CP100" s="150">
        <v>1</v>
      </c>
      <c r="CQ100" s="150">
        <v>1</v>
      </c>
      <c r="CR100" s="150">
        <v>1</v>
      </c>
      <c r="CS100" s="150">
        <v>1</v>
      </c>
      <c r="CT100" s="150">
        <v>1</v>
      </c>
      <c r="CU100" s="150">
        <v>1</v>
      </c>
      <c r="CV100" s="150">
        <v>1</v>
      </c>
      <c r="CW100" s="150">
        <v>1</v>
      </c>
      <c r="CX100" s="150">
        <v>0</v>
      </c>
      <c r="CY100" s="150">
        <v>1</v>
      </c>
      <c r="CZ100" s="150">
        <v>1</v>
      </c>
      <c r="DA100" s="150">
        <v>1</v>
      </c>
      <c r="DB100" s="150">
        <v>0</v>
      </c>
      <c r="DC100" s="150">
        <v>1</v>
      </c>
      <c r="DD100" s="150">
        <v>1</v>
      </c>
      <c r="DE100" s="150">
        <v>1</v>
      </c>
      <c r="DF100" s="151"/>
      <c r="DH100" s="151"/>
      <c r="DI100" s="151"/>
      <c r="DJ100" s="151"/>
      <c r="DK100" s="151"/>
    </row>
    <row r="101" spans="1:115" s="152" customFormat="1" x14ac:dyDescent="0.25">
      <c r="A101" s="149"/>
      <c r="B101" s="149" t="s">
        <v>414</v>
      </c>
      <c r="C101" s="150" t="s">
        <v>509</v>
      </c>
      <c r="D101" s="150">
        <v>96</v>
      </c>
      <c r="E101" s="150">
        <v>717</v>
      </c>
      <c r="F101" s="150">
        <v>135</v>
      </c>
      <c r="G101" s="150">
        <v>0</v>
      </c>
      <c r="H101" s="150">
        <v>0</v>
      </c>
      <c r="I101" s="150">
        <v>0</v>
      </c>
      <c r="J101" s="150" t="s">
        <v>406</v>
      </c>
      <c r="K101" s="150">
        <v>1</v>
      </c>
      <c r="L101" s="150">
        <v>1</v>
      </c>
      <c r="M101" s="150">
        <v>1</v>
      </c>
      <c r="N101" s="150">
        <v>1</v>
      </c>
      <c r="O101" s="150"/>
      <c r="P101" s="150">
        <v>1</v>
      </c>
      <c r="Q101" s="150">
        <v>1</v>
      </c>
      <c r="R101" s="150">
        <v>1</v>
      </c>
      <c r="S101" s="150"/>
      <c r="T101" s="150">
        <v>1</v>
      </c>
      <c r="U101" s="150"/>
      <c r="V101" s="150"/>
      <c r="W101" s="150">
        <v>1</v>
      </c>
      <c r="X101" s="150">
        <v>1</v>
      </c>
      <c r="Y101" s="150">
        <v>1</v>
      </c>
      <c r="Z101" s="150">
        <v>1</v>
      </c>
      <c r="AA101" s="150">
        <v>1</v>
      </c>
      <c r="AB101" s="150">
        <v>1</v>
      </c>
      <c r="AC101" s="150">
        <v>1</v>
      </c>
      <c r="AD101" s="150">
        <v>1</v>
      </c>
      <c r="AE101" s="150">
        <v>1</v>
      </c>
      <c r="AF101" s="150">
        <v>1</v>
      </c>
      <c r="AG101" s="150">
        <v>1</v>
      </c>
      <c r="AH101" s="150">
        <v>1</v>
      </c>
      <c r="AI101" s="150">
        <v>1</v>
      </c>
      <c r="AJ101" s="150">
        <v>1</v>
      </c>
      <c r="AK101" s="150">
        <v>1</v>
      </c>
      <c r="AL101" s="150">
        <v>1</v>
      </c>
      <c r="AM101" s="150">
        <v>1</v>
      </c>
      <c r="AN101" s="150"/>
      <c r="AO101" s="150">
        <v>1</v>
      </c>
      <c r="AP101" s="150">
        <v>1</v>
      </c>
      <c r="AQ101" s="150">
        <v>1</v>
      </c>
      <c r="AR101" s="150"/>
      <c r="AS101" s="150">
        <v>1</v>
      </c>
      <c r="AT101" s="150">
        <v>1</v>
      </c>
      <c r="AU101" s="150">
        <v>1</v>
      </c>
      <c r="AV101" s="150">
        <v>1</v>
      </c>
      <c r="AW101" s="150">
        <v>1</v>
      </c>
      <c r="AX101" s="150">
        <v>1</v>
      </c>
      <c r="AY101" s="150"/>
      <c r="AZ101" s="150"/>
      <c r="BA101" s="150"/>
      <c r="BB101" s="150"/>
      <c r="BC101" s="150"/>
      <c r="BD101" s="150">
        <v>1</v>
      </c>
      <c r="BE101" s="150">
        <v>1</v>
      </c>
      <c r="BF101" s="150">
        <v>1</v>
      </c>
      <c r="BG101" s="150">
        <v>1</v>
      </c>
      <c r="BH101" s="150">
        <v>1</v>
      </c>
      <c r="BI101" s="150">
        <v>1</v>
      </c>
      <c r="BJ101" s="150">
        <v>1</v>
      </c>
      <c r="BK101" s="150">
        <v>1</v>
      </c>
      <c r="BL101" s="150">
        <v>1</v>
      </c>
      <c r="BM101" s="150">
        <v>1</v>
      </c>
      <c r="BN101" s="150">
        <v>1</v>
      </c>
      <c r="BO101" s="150">
        <v>1</v>
      </c>
      <c r="BP101" s="150">
        <v>1</v>
      </c>
      <c r="BQ101" s="150">
        <v>1</v>
      </c>
      <c r="BR101" s="150"/>
      <c r="BS101" s="150"/>
      <c r="BT101" s="150"/>
      <c r="BU101" s="150">
        <v>1</v>
      </c>
      <c r="BV101" s="150">
        <v>1</v>
      </c>
      <c r="BW101" s="150">
        <v>1</v>
      </c>
      <c r="BX101" s="150"/>
      <c r="BY101" s="150"/>
      <c r="BZ101" s="150"/>
      <c r="CA101" s="150">
        <v>1</v>
      </c>
      <c r="CB101" s="150">
        <v>1</v>
      </c>
      <c r="CC101" s="150">
        <v>1</v>
      </c>
      <c r="CD101" s="150">
        <v>1</v>
      </c>
      <c r="CE101" s="150">
        <v>1</v>
      </c>
      <c r="CF101" s="150"/>
      <c r="CG101" s="150">
        <v>1</v>
      </c>
      <c r="CH101" s="150">
        <v>1</v>
      </c>
      <c r="CI101" s="150"/>
      <c r="CJ101" s="150">
        <v>1</v>
      </c>
      <c r="CK101" s="150">
        <v>1</v>
      </c>
      <c r="CL101" s="150">
        <v>1</v>
      </c>
      <c r="CM101" s="150">
        <v>1</v>
      </c>
      <c r="CN101" s="150">
        <v>1</v>
      </c>
      <c r="CO101" s="150">
        <v>1</v>
      </c>
      <c r="CP101" s="150">
        <v>1</v>
      </c>
      <c r="CQ101" s="150">
        <v>1</v>
      </c>
      <c r="CR101" s="150">
        <v>1</v>
      </c>
      <c r="CS101" s="150">
        <v>1</v>
      </c>
      <c r="CT101" s="150">
        <v>1</v>
      </c>
      <c r="CU101" s="150">
        <v>1</v>
      </c>
      <c r="CV101" s="150">
        <v>1</v>
      </c>
      <c r="CW101" s="150">
        <v>1</v>
      </c>
      <c r="CX101" s="150">
        <v>0</v>
      </c>
      <c r="CY101" s="150">
        <v>1</v>
      </c>
      <c r="CZ101" s="150">
        <v>0</v>
      </c>
      <c r="DA101" s="150">
        <v>0</v>
      </c>
      <c r="DB101" s="150">
        <v>0</v>
      </c>
      <c r="DC101" s="150">
        <v>1</v>
      </c>
      <c r="DD101" s="150">
        <v>1</v>
      </c>
      <c r="DE101" s="150">
        <v>1</v>
      </c>
      <c r="DF101" s="151"/>
      <c r="DH101" s="151"/>
      <c r="DI101" s="151"/>
      <c r="DJ101" s="151"/>
      <c r="DK101" s="151"/>
    </row>
    <row r="102" spans="1:115" s="152" customFormat="1" x14ac:dyDescent="0.25">
      <c r="A102" s="149"/>
      <c r="B102" s="149" t="s">
        <v>414</v>
      </c>
      <c r="C102" s="150" t="s">
        <v>417</v>
      </c>
      <c r="D102" s="150">
        <v>97</v>
      </c>
      <c r="E102" s="150">
        <v>96</v>
      </c>
      <c r="F102" s="150">
        <v>15</v>
      </c>
      <c r="G102" s="150">
        <v>0</v>
      </c>
      <c r="H102" s="150">
        <v>0</v>
      </c>
      <c r="I102" s="150">
        <v>1</v>
      </c>
      <c r="J102" s="150" t="s">
        <v>406</v>
      </c>
      <c r="K102" s="150">
        <v>1</v>
      </c>
      <c r="L102" s="150">
        <v>1</v>
      </c>
      <c r="M102" s="150">
        <v>1</v>
      </c>
      <c r="N102" s="150">
        <v>1</v>
      </c>
      <c r="O102" s="150"/>
      <c r="P102" s="150">
        <v>1</v>
      </c>
      <c r="Q102" s="150">
        <v>1</v>
      </c>
      <c r="R102" s="150">
        <v>1</v>
      </c>
      <c r="S102" s="150"/>
      <c r="T102" s="150">
        <v>1</v>
      </c>
      <c r="U102" s="150"/>
      <c r="V102" s="150"/>
      <c r="W102" s="150">
        <v>1</v>
      </c>
      <c r="X102" s="150">
        <v>1</v>
      </c>
      <c r="Y102" s="150">
        <v>1</v>
      </c>
      <c r="Z102" s="150">
        <v>1</v>
      </c>
      <c r="AA102" s="150">
        <v>1</v>
      </c>
      <c r="AB102" s="150">
        <v>1</v>
      </c>
      <c r="AC102" s="150">
        <v>1</v>
      </c>
      <c r="AD102" s="150">
        <v>1</v>
      </c>
      <c r="AE102" s="150">
        <v>1</v>
      </c>
      <c r="AF102" s="150">
        <v>1</v>
      </c>
      <c r="AG102" s="150">
        <v>1</v>
      </c>
      <c r="AH102" s="150">
        <v>1</v>
      </c>
      <c r="AI102" s="150">
        <v>1</v>
      </c>
      <c r="AJ102" s="150">
        <v>1</v>
      </c>
      <c r="AK102" s="150">
        <v>1</v>
      </c>
      <c r="AL102" s="150">
        <v>1</v>
      </c>
      <c r="AM102" s="150">
        <v>1</v>
      </c>
      <c r="AN102" s="150"/>
      <c r="AO102" s="150">
        <v>1</v>
      </c>
      <c r="AP102" s="150">
        <v>1</v>
      </c>
      <c r="AQ102" s="150">
        <v>1</v>
      </c>
      <c r="AR102" s="150"/>
      <c r="AS102" s="150">
        <v>1</v>
      </c>
      <c r="AT102" s="150">
        <v>1</v>
      </c>
      <c r="AU102" s="150">
        <v>1</v>
      </c>
      <c r="AV102" s="150">
        <v>1</v>
      </c>
      <c r="AW102" s="150">
        <v>1</v>
      </c>
      <c r="AX102" s="150">
        <v>1</v>
      </c>
      <c r="AY102" s="150"/>
      <c r="AZ102" s="150"/>
      <c r="BA102" s="150"/>
      <c r="BB102" s="150"/>
      <c r="BC102" s="150"/>
      <c r="BD102" s="150">
        <v>1</v>
      </c>
      <c r="BE102" s="150">
        <v>1</v>
      </c>
      <c r="BF102" s="150">
        <v>1</v>
      </c>
      <c r="BG102" s="150">
        <v>1</v>
      </c>
      <c r="BH102" s="150">
        <v>1</v>
      </c>
      <c r="BI102" s="150">
        <v>1</v>
      </c>
      <c r="BJ102" s="150">
        <v>1</v>
      </c>
      <c r="BK102" s="150">
        <v>1</v>
      </c>
      <c r="BL102" s="150">
        <v>1</v>
      </c>
      <c r="BM102" s="150">
        <v>1</v>
      </c>
      <c r="BN102" s="150">
        <v>1</v>
      </c>
      <c r="BO102" s="150">
        <v>1</v>
      </c>
      <c r="BP102" s="150">
        <v>1</v>
      </c>
      <c r="BQ102" s="150">
        <v>1</v>
      </c>
      <c r="BR102" s="150"/>
      <c r="BS102" s="150"/>
      <c r="BT102" s="150"/>
      <c r="BU102" s="150">
        <v>1</v>
      </c>
      <c r="BV102" s="150">
        <v>1</v>
      </c>
      <c r="BW102" s="150">
        <v>1</v>
      </c>
      <c r="BX102" s="150"/>
      <c r="BY102" s="150"/>
      <c r="BZ102" s="150"/>
      <c r="CA102" s="150">
        <v>1</v>
      </c>
      <c r="CB102" s="150">
        <v>1</v>
      </c>
      <c r="CC102" s="150">
        <v>1</v>
      </c>
      <c r="CD102" s="150">
        <v>1</v>
      </c>
      <c r="CE102" s="150">
        <v>1</v>
      </c>
      <c r="CF102" s="150"/>
      <c r="CG102" s="150">
        <v>1</v>
      </c>
      <c r="CH102" s="150">
        <v>1</v>
      </c>
      <c r="CI102" s="150"/>
      <c r="CJ102" s="150">
        <v>1</v>
      </c>
      <c r="CK102" s="150">
        <v>1</v>
      </c>
      <c r="CL102" s="150">
        <v>1</v>
      </c>
      <c r="CM102" s="150">
        <v>1</v>
      </c>
      <c r="CN102" s="150">
        <v>1</v>
      </c>
      <c r="CO102" s="150">
        <v>1</v>
      </c>
      <c r="CP102" s="150">
        <v>1</v>
      </c>
      <c r="CQ102" s="150">
        <v>1</v>
      </c>
      <c r="CR102" s="150">
        <v>1</v>
      </c>
      <c r="CS102" s="150">
        <v>1</v>
      </c>
      <c r="CT102" s="150">
        <v>1</v>
      </c>
      <c r="CU102" s="150">
        <v>1</v>
      </c>
      <c r="CV102" s="150">
        <v>1</v>
      </c>
      <c r="CW102" s="150">
        <v>0</v>
      </c>
      <c r="CX102" s="150">
        <v>0</v>
      </c>
      <c r="CY102" s="150">
        <v>0</v>
      </c>
      <c r="CZ102" s="150">
        <v>0</v>
      </c>
      <c r="DA102" s="150">
        <v>0</v>
      </c>
      <c r="DB102" s="150">
        <v>0</v>
      </c>
      <c r="DC102" s="150">
        <v>1</v>
      </c>
      <c r="DD102" s="150">
        <v>1</v>
      </c>
      <c r="DE102" s="150">
        <v>1</v>
      </c>
      <c r="DF102" s="151"/>
      <c r="DH102" s="151"/>
      <c r="DI102" s="151"/>
      <c r="DJ102" s="151"/>
      <c r="DK102" s="151"/>
    </row>
    <row r="103" spans="1:115" s="152" customFormat="1" x14ac:dyDescent="0.25">
      <c r="A103" s="149"/>
      <c r="B103" s="149" t="s">
        <v>414</v>
      </c>
      <c r="C103" s="150" t="s">
        <v>510</v>
      </c>
      <c r="D103" s="150">
        <v>98</v>
      </c>
      <c r="E103" s="150">
        <v>406</v>
      </c>
      <c r="F103" s="150">
        <v>17</v>
      </c>
      <c r="G103" s="150">
        <v>0</v>
      </c>
      <c r="H103" s="150">
        <v>0</v>
      </c>
      <c r="I103" s="150">
        <v>0</v>
      </c>
      <c r="J103" s="150" t="s">
        <v>407</v>
      </c>
      <c r="K103" s="150">
        <v>1</v>
      </c>
      <c r="L103" s="150">
        <v>1</v>
      </c>
      <c r="M103" s="150">
        <v>1</v>
      </c>
      <c r="N103" s="150">
        <v>1</v>
      </c>
      <c r="O103" s="150"/>
      <c r="P103" s="150">
        <v>1</v>
      </c>
      <c r="Q103" s="150">
        <v>1</v>
      </c>
      <c r="R103" s="150">
        <v>1</v>
      </c>
      <c r="S103" s="150"/>
      <c r="T103" s="150">
        <v>1</v>
      </c>
      <c r="U103" s="150"/>
      <c r="V103" s="150"/>
      <c r="W103" s="150">
        <v>1</v>
      </c>
      <c r="X103" s="150">
        <v>1</v>
      </c>
      <c r="Y103" s="150">
        <v>1</v>
      </c>
      <c r="Z103" s="150">
        <v>1</v>
      </c>
      <c r="AA103" s="150">
        <v>1</v>
      </c>
      <c r="AB103" s="150">
        <v>1</v>
      </c>
      <c r="AC103" s="150">
        <v>1</v>
      </c>
      <c r="AD103" s="150">
        <v>1</v>
      </c>
      <c r="AE103" s="150">
        <v>1</v>
      </c>
      <c r="AF103" s="150">
        <v>1</v>
      </c>
      <c r="AG103" s="150">
        <v>1</v>
      </c>
      <c r="AH103" s="150">
        <v>1</v>
      </c>
      <c r="AI103" s="150">
        <v>1</v>
      </c>
      <c r="AJ103" s="150">
        <v>1</v>
      </c>
      <c r="AK103" s="150">
        <v>1</v>
      </c>
      <c r="AL103" s="150">
        <v>1</v>
      </c>
      <c r="AM103" s="150">
        <v>1</v>
      </c>
      <c r="AN103" s="150"/>
      <c r="AO103" s="150">
        <v>1</v>
      </c>
      <c r="AP103" s="150">
        <v>1</v>
      </c>
      <c r="AQ103" s="150">
        <v>1</v>
      </c>
      <c r="AR103" s="150"/>
      <c r="AS103" s="150">
        <v>1</v>
      </c>
      <c r="AT103" s="150">
        <v>1</v>
      </c>
      <c r="AU103" s="150">
        <v>1</v>
      </c>
      <c r="AV103" s="150">
        <v>1</v>
      </c>
      <c r="AW103" s="150">
        <v>1</v>
      </c>
      <c r="AX103" s="150">
        <v>1</v>
      </c>
      <c r="AY103" s="150"/>
      <c r="AZ103" s="150"/>
      <c r="BA103" s="150"/>
      <c r="BB103" s="150"/>
      <c r="BC103" s="150"/>
      <c r="BD103" s="150">
        <v>1</v>
      </c>
      <c r="BE103" s="150">
        <v>1</v>
      </c>
      <c r="BF103" s="150">
        <v>1</v>
      </c>
      <c r="BG103" s="150">
        <v>1</v>
      </c>
      <c r="BH103" s="150">
        <v>1</v>
      </c>
      <c r="BI103" s="150">
        <v>1</v>
      </c>
      <c r="BJ103" s="150">
        <v>1</v>
      </c>
      <c r="BK103" s="150">
        <v>1</v>
      </c>
      <c r="BL103" s="150">
        <v>1</v>
      </c>
      <c r="BM103" s="150">
        <v>1</v>
      </c>
      <c r="BN103" s="150">
        <v>1</v>
      </c>
      <c r="BO103" s="150">
        <v>1</v>
      </c>
      <c r="BP103" s="150">
        <v>1</v>
      </c>
      <c r="BQ103" s="150">
        <v>1</v>
      </c>
      <c r="BR103" s="150"/>
      <c r="BS103" s="150"/>
      <c r="BT103" s="150"/>
      <c r="BU103" s="150">
        <v>1</v>
      </c>
      <c r="BV103" s="150">
        <v>1</v>
      </c>
      <c r="BW103" s="150">
        <v>1</v>
      </c>
      <c r="BX103" s="150"/>
      <c r="BY103" s="150"/>
      <c r="BZ103" s="150"/>
      <c r="CA103" s="150">
        <v>1</v>
      </c>
      <c r="CB103" s="150">
        <v>1</v>
      </c>
      <c r="CC103" s="150">
        <v>1</v>
      </c>
      <c r="CD103" s="150">
        <v>1</v>
      </c>
      <c r="CE103" s="150">
        <v>1</v>
      </c>
      <c r="CF103" s="150"/>
      <c r="CG103" s="150">
        <v>1</v>
      </c>
      <c r="CH103" s="150">
        <v>1</v>
      </c>
      <c r="CI103" s="150"/>
      <c r="CJ103" s="150">
        <v>1</v>
      </c>
      <c r="CK103" s="150">
        <v>1</v>
      </c>
      <c r="CL103" s="150">
        <v>1</v>
      </c>
      <c r="CM103" s="150">
        <v>1</v>
      </c>
      <c r="CN103" s="150">
        <v>1</v>
      </c>
      <c r="CO103" s="150">
        <v>1</v>
      </c>
      <c r="CP103" s="150">
        <v>1</v>
      </c>
      <c r="CQ103" s="150">
        <v>1</v>
      </c>
      <c r="CR103" s="150">
        <v>1</v>
      </c>
      <c r="CS103" s="150">
        <v>1</v>
      </c>
      <c r="CT103" s="150">
        <v>1</v>
      </c>
      <c r="CU103" s="150">
        <v>0</v>
      </c>
      <c r="CV103" s="150">
        <v>1</v>
      </c>
      <c r="CW103" s="150">
        <v>0</v>
      </c>
      <c r="CX103" s="150">
        <v>0</v>
      </c>
      <c r="CY103" s="150">
        <v>0</v>
      </c>
      <c r="CZ103" s="150">
        <v>0</v>
      </c>
      <c r="DA103" s="150">
        <v>0</v>
      </c>
      <c r="DB103" s="150">
        <v>0</v>
      </c>
      <c r="DC103" s="150">
        <v>1</v>
      </c>
      <c r="DD103" s="150">
        <v>1</v>
      </c>
      <c r="DE103" s="150">
        <v>1</v>
      </c>
      <c r="DF103" s="151"/>
      <c r="DH103" s="151"/>
      <c r="DI103" s="151"/>
      <c r="DJ103" s="151"/>
      <c r="DK103" s="151"/>
    </row>
    <row r="104" spans="1:115" s="152" customFormat="1" x14ac:dyDescent="0.25">
      <c r="A104" s="149"/>
      <c r="B104" s="149" t="s">
        <v>414</v>
      </c>
      <c r="C104" s="150" t="s">
        <v>511</v>
      </c>
      <c r="D104" s="150">
        <v>99</v>
      </c>
      <c r="E104" s="150">
        <v>650</v>
      </c>
      <c r="F104" s="150">
        <v>87</v>
      </c>
      <c r="G104" s="150">
        <v>0</v>
      </c>
      <c r="H104" s="150">
        <v>0</v>
      </c>
      <c r="I104" s="150">
        <v>0</v>
      </c>
      <c r="J104" s="150" t="s">
        <v>407</v>
      </c>
      <c r="K104" s="150">
        <v>1</v>
      </c>
      <c r="L104" s="150">
        <v>1</v>
      </c>
      <c r="M104" s="150">
        <v>1</v>
      </c>
      <c r="N104" s="150">
        <v>1</v>
      </c>
      <c r="O104" s="150"/>
      <c r="P104" s="150">
        <v>1</v>
      </c>
      <c r="Q104" s="150">
        <v>1</v>
      </c>
      <c r="R104" s="150">
        <v>1</v>
      </c>
      <c r="S104" s="150"/>
      <c r="T104" s="150">
        <v>1</v>
      </c>
      <c r="U104" s="150"/>
      <c r="V104" s="150"/>
      <c r="W104" s="150">
        <v>1</v>
      </c>
      <c r="X104" s="150">
        <v>1</v>
      </c>
      <c r="Y104" s="150">
        <v>1</v>
      </c>
      <c r="Z104" s="150">
        <v>1</v>
      </c>
      <c r="AA104" s="150">
        <v>1</v>
      </c>
      <c r="AB104" s="150">
        <v>1</v>
      </c>
      <c r="AC104" s="150">
        <v>1</v>
      </c>
      <c r="AD104" s="150">
        <v>1</v>
      </c>
      <c r="AE104" s="150">
        <v>1</v>
      </c>
      <c r="AF104" s="150">
        <v>1</v>
      </c>
      <c r="AG104" s="150">
        <v>1</v>
      </c>
      <c r="AH104" s="150">
        <v>1</v>
      </c>
      <c r="AI104" s="150">
        <v>1</v>
      </c>
      <c r="AJ104" s="150">
        <v>1</v>
      </c>
      <c r="AK104" s="150">
        <v>1</v>
      </c>
      <c r="AL104" s="150">
        <v>1</v>
      </c>
      <c r="AM104" s="150">
        <v>1</v>
      </c>
      <c r="AN104" s="150"/>
      <c r="AO104" s="150">
        <v>1</v>
      </c>
      <c r="AP104" s="150">
        <v>1</v>
      </c>
      <c r="AQ104" s="150">
        <v>1</v>
      </c>
      <c r="AR104" s="150"/>
      <c r="AS104" s="150">
        <v>1</v>
      </c>
      <c r="AT104" s="150">
        <v>1</v>
      </c>
      <c r="AU104" s="150">
        <v>1</v>
      </c>
      <c r="AV104" s="150">
        <v>1</v>
      </c>
      <c r="AW104" s="150">
        <v>1</v>
      </c>
      <c r="AX104" s="150">
        <v>1</v>
      </c>
      <c r="AY104" s="150"/>
      <c r="AZ104" s="150"/>
      <c r="BA104" s="150"/>
      <c r="BB104" s="150"/>
      <c r="BC104" s="150"/>
      <c r="BD104" s="150">
        <v>1</v>
      </c>
      <c r="BE104" s="150">
        <v>1</v>
      </c>
      <c r="BF104" s="150">
        <v>1</v>
      </c>
      <c r="BG104" s="150">
        <v>1</v>
      </c>
      <c r="BH104" s="150">
        <v>1</v>
      </c>
      <c r="BI104" s="150">
        <v>1</v>
      </c>
      <c r="BJ104" s="150">
        <v>1</v>
      </c>
      <c r="BK104" s="150">
        <v>1</v>
      </c>
      <c r="BL104" s="150">
        <v>1</v>
      </c>
      <c r="BM104" s="150">
        <v>1</v>
      </c>
      <c r="BN104" s="150">
        <v>1</v>
      </c>
      <c r="BO104" s="150">
        <v>1</v>
      </c>
      <c r="BP104" s="150">
        <v>1</v>
      </c>
      <c r="BQ104" s="150">
        <v>1</v>
      </c>
      <c r="BR104" s="150"/>
      <c r="BS104" s="150"/>
      <c r="BT104" s="150"/>
      <c r="BU104" s="150">
        <v>1</v>
      </c>
      <c r="BV104" s="150">
        <v>1</v>
      </c>
      <c r="BW104" s="150">
        <v>1</v>
      </c>
      <c r="BX104" s="150"/>
      <c r="BY104" s="150"/>
      <c r="BZ104" s="150"/>
      <c r="CA104" s="150">
        <v>1</v>
      </c>
      <c r="CB104" s="150">
        <v>1</v>
      </c>
      <c r="CC104" s="150">
        <v>1</v>
      </c>
      <c r="CD104" s="150">
        <v>1</v>
      </c>
      <c r="CE104" s="150">
        <v>1</v>
      </c>
      <c r="CF104" s="150"/>
      <c r="CG104" s="150">
        <v>1</v>
      </c>
      <c r="CH104" s="150">
        <v>1</v>
      </c>
      <c r="CI104" s="150"/>
      <c r="CJ104" s="150">
        <v>1</v>
      </c>
      <c r="CK104" s="150">
        <v>1</v>
      </c>
      <c r="CL104" s="150">
        <v>1</v>
      </c>
      <c r="CM104" s="150">
        <v>1</v>
      </c>
      <c r="CN104" s="150">
        <v>1</v>
      </c>
      <c r="CO104" s="150">
        <v>1</v>
      </c>
      <c r="CP104" s="150">
        <v>1</v>
      </c>
      <c r="CQ104" s="150">
        <v>1</v>
      </c>
      <c r="CR104" s="150">
        <v>1</v>
      </c>
      <c r="CS104" s="150">
        <v>1</v>
      </c>
      <c r="CT104" s="150">
        <v>1</v>
      </c>
      <c r="CU104" s="150">
        <v>1</v>
      </c>
      <c r="CV104" s="150">
        <v>1</v>
      </c>
      <c r="CW104" s="150">
        <v>0</v>
      </c>
      <c r="CX104" s="150">
        <v>0</v>
      </c>
      <c r="CY104" s="150">
        <v>0</v>
      </c>
      <c r="CZ104" s="150">
        <v>0</v>
      </c>
      <c r="DA104" s="150">
        <v>0</v>
      </c>
      <c r="DB104" s="150">
        <v>0</v>
      </c>
      <c r="DC104" s="150">
        <v>1</v>
      </c>
      <c r="DD104" s="150">
        <v>1</v>
      </c>
      <c r="DE104" s="150">
        <v>1</v>
      </c>
      <c r="DF104" s="151"/>
      <c r="DH104" s="151"/>
      <c r="DI104" s="151"/>
      <c r="DJ104" s="151"/>
      <c r="DK104" s="151"/>
    </row>
    <row r="105" spans="1:115" s="152" customFormat="1" x14ac:dyDescent="0.25">
      <c r="A105" s="149"/>
      <c r="B105" s="149" t="s">
        <v>414</v>
      </c>
      <c r="C105" s="150" t="s">
        <v>512</v>
      </c>
      <c r="D105" s="150">
        <v>100</v>
      </c>
      <c r="E105" s="150">
        <v>380</v>
      </c>
      <c r="F105" s="150">
        <v>51</v>
      </c>
      <c r="G105" s="150">
        <v>0</v>
      </c>
      <c r="H105" s="150">
        <v>0</v>
      </c>
      <c r="I105" s="150">
        <v>0</v>
      </c>
      <c r="J105" s="150" t="s">
        <v>406</v>
      </c>
      <c r="K105" s="150">
        <v>1</v>
      </c>
      <c r="L105" s="150">
        <v>1</v>
      </c>
      <c r="M105" s="150">
        <v>1</v>
      </c>
      <c r="N105" s="150">
        <v>1</v>
      </c>
      <c r="O105" s="150"/>
      <c r="P105" s="150">
        <v>1</v>
      </c>
      <c r="Q105" s="150">
        <v>1</v>
      </c>
      <c r="R105" s="150">
        <v>1</v>
      </c>
      <c r="S105" s="150"/>
      <c r="T105" s="150">
        <v>1</v>
      </c>
      <c r="U105" s="150"/>
      <c r="V105" s="150"/>
      <c r="W105" s="150">
        <v>1</v>
      </c>
      <c r="X105" s="150">
        <v>1</v>
      </c>
      <c r="Y105" s="150">
        <v>1</v>
      </c>
      <c r="Z105" s="150">
        <v>1</v>
      </c>
      <c r="AA105" s="150">
        <v>1</v>
      </c>
      <c r="AB105" s="150">
        <v>1</v>
      </c>
      <c r="AC105" s="150">
        <v>1</v>
      </c>
      <c r="AD105" s="150">
        <v>1</v>
      </c>
      <c r="AE105" s="150">
        <v>1</v>
      </c>
      <c r="AF105" s="150">
        <v>1</v>
      </c>
      <c r="AG105" s="150">
        <v>1</v>
      </c>
      <c r="AH105" s="150">
        <v>1</v>
      </c>
      <c r="AI105" s="150">
        <v>1</v>
      </c>
      <c r="AJ105" s="150">
        <v>1</v>
      </c>
      <c r="AK105" s="150">
        <v>1</v>
      </c>
      <c r="AL105" s="150">
        <v>1</v>
      </c>
      <c r="AM105" s="150">
        <v>1</v>
      </c>
      <c r="AN105" s="150"/>
      <c r="AO105" s="150">
        <v>1</v>
      </c>
      <c r="AP105" s="150">
        <v>1</v>
      </c>
      <c r="AQ105" s="150">
        <v>1</v>
      </c>
      <c r="AR105" s="150"/>
      <c r="AS105" s="150">
        <v>1</v>
      </c>
      <c r="AT105" s="150">
        <v>1</v>
      </c>
      <c r="AU105" s="150">
        <v>1</v>
      </c>
      <c r="AV105" s="150">
        <v>1</v>
      </c>
      <c r="AW105" s="150">
        <v>1</v>
      </c>
      <c r="AX105" s="150">
        <v>1</v>
      </c>
      <c r="AY105" s="150"/>
      <c r="AZ105" s="150"/>
      <c r="BA105" s="150"/>
      <c r="BB105" s="150"/>
      <c r="BC105" s="150"/>
      <c r="BD105" s="150">
        <v>1</v>
      </c>
      <c r="BE105" s="150">
        <v>1</v>
      </c>
      <c r="BF105" s="150">
        <v>1</v>
      </c>
      <c r="BG105" s="150">
        <v>1</v>
      </c>
      <c r="BH105" s="150">
        <v>1</v>
      </c>
      <c r="BI105" s="150">
        <v>1</v>
      </c>
      <c r="BJ105" s="150">
        <v>1</v>
      </c>
      <c r="BK105" s="150">
        <v>1</v>
      </c>
      <c r="BL105" s="150">
        <v>1</v>
      </c>
      <c r="BM105" s="150">
        <v>1</v>
      </c>
      <c r="BN105" s="150">
        <v>1</v>
      </c>
      <c r="BO105" s="150">
        <v>1</v>
      </c>
      <c r="BP105" s="150">
        <v>1</v>
      </c>
      <c r="BQ105" s="150">
        <v>1</v>
      </c>
      <c r="BR105" s="150"/>
      <c r="BS105" s="150"/>
      <c r="BT105" s="150"/>
      <c r="BU105" s="150">
        <v>1</v>
      </c>
      <c r="BV105" s="150">
        <v>1</v>
      </c>
      <c r="BW105" s="150">
        <v>1</v>
      </c>
      <c r="BX105" s="150"/>
      <c r="BY105" s="150"/>
      <c r="BZ105" s="150"/>
      <c r="CA105" s="150">
        <v>1</v>
      </c>
      <c r="CB105" s="150">
        <v>1</v>
      </c>
      <c r="CC105" s="150">
        <v>1</v>
      </c>
      <c r="CD105" s="150">
        <v>1</v>
      </c>
      <c r="CE105" s="150">
        <v>1</v>
      </c>
      <c r="CF105" s="150"/>
      <c r="CG105" s="150">
        <v>1</v>
      </c>
      <c r="CH105" s="150">
        <v>1</v>
      </c>
      <c r="CI105" s="150"/>
      <c r="CJ105" s="150">
        <v>1</v>
      </c>
      <c r="CK105" s="150">
        <v>1</v>
      </c>
      <c r="CL105" s="150">
        <v>1</v>
      </c>
      <c r="CM105" s="150">
        <v>1</v>
      </c>
      <c r="CN105" s="150">
        <v>1</v>
      </c>
      <c r="CO105" s="150">
        <v>1</v>
      </c>
      <c r="CP105" s="150">
        <v>1</v>
      </c>
      <c r="CQ105" s="150">
        <v>1</v>
      </c>
      <c r="CR105" s="150">
        <v>1</v>
      </c>
      <c r="CS105" s="150">
        <v>1</v>
      </c>
      <c r="CT105" s="150">
        <v>1</v>
      </c>
      <c r="CU105" s="150">
        <v>0</v>
      </c>
      <c r="CV105" s="150">
        <v>1</v>
      </c>
      <c r="CW105" s="150">
        <v>1</v>
      </c>
      <c r="CX105" s="150">
        <v>0</v>
      </c>
      <c r="CY105" s="150">
        <v>1</v>
      </c>
      <c r="CZ105" s="150">
        <v>0</v>
      </c>
      <c r="DA105" s="150">
        <v>1</v>
      </c>
      <c r="DB105" s="150">
        <v>0</v>
      </c>
      <c r="DC105" s="150">
        <v>1</v>
      </c>
      <c r="DD105" s="150">
        <v>1</v>
      </c>
      <c r="DE105" s="150">
        <v>1</v>
      </c>
      <c r="DF105" s="151"/>
      <c r="DH105" s="151"/>
      <c r="DI105" s="151"/>
      <c r="DJ105" s="151"/>
      <c r="DK105" s="151"/>
    </row>
    <row r="111" spans="1:115" x14ac:dyDescent="0.25">
      <c r="I111" s="36">
        <v>21</v>
      </c>
    </row>
  </sheetData>
  <autoFilter ref="A5:DM105" xr:uid="{2DDE626F-7F4B-456B-94DF-36939F3E7B3A}">
    <sortState xmlns:xlrd2="http://schemas.microsoft.com/office/spreadsheetml/2017/richdata2" ref="A6:DK105">
      <sortCondition ref="D5:D30"/>
    </sortState>
  </autoFilter>
  <mergeCells count="28">
    <mergeCell ref="C1:C3"/>
    <mergeCell ref="E1:G2"/>
    <mergeCell ref="K2:M2"/>
    <mergeCell ref="O2:P2"/>
    <mergeCell ref="R2:U2"/>
    <mergeCell ref="D1:D3"/>
    <mergeCell ref="W2:X2"/>
    <mergeCell ref="Z2:AG2"/>
    <mergeCell ref="K1:Y1"/>
    <mergeCell ref="Z1:CK1"/>
    <mergeCell ref="CA2:CD2"/>
    <mergeCell ref="BE2:BF2"/>
    <mergeCell ref="AH2:AI2"/>
    <mergeCell ref="AK2:AR2"/>
    <mergeCell ref="AS2:AV2"/>
    <mergeCell ref="AW2:AY2"/>
    <mergeCell ref="AZ2:BC2"/>
    <mergeCell ref="CF2:CK2"/>
    <mergeCell ref="CU2:CY2"/>
    <mergeCell ref="CZ2:DE2"/>
    <mergeCell ref="CP1:CT1"/>
    <mergeCell ref="CU1:DE1"/>
    <mergeCell ref="BG2:BK2"/>
    <mergeCell ref="BL2:BT2"/>
    <mergeCell ref="BU2:BV2"/>
    <mergeCell ref="BX2:BZ2"/>
    <mergeCell ref="CL1:CO2"/>
    <mergeCell ref="CP2:CT2"/>
  </mergeCells>
  <phoneticPr fontId="23" type="noConversion"/>
  <conditionalFormatting sqref="C6:D105">
    <cfRule type="duplicateValues" dxfId="2" priority="1"/>
    <cfRule type="duplicateValues" dxfId="1" priority="2"/>
  </conditionalFormatting>
  <pageMargins left="0.7" right="0.7" top="0.75" bottom="0.75" header="0.3" footer="0.3"/>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5"/>
  <sheetViews>
    <sheetView topLeftCell="A19" workbookViewId="0">
      <selection activeCell="E53" sqref="E53"/>
    </sheetView>
  </sheetViews>
  <sheetFormatPr defaultColWidth="9.140625" defaultRowHeight="15" x14ac:dyDescent="0.25"/>
  <cols>
    <col min="1" max="1" width="10.140625" customWidth="1"/>
    <col min="2" max="2" width="12.5703125" customWidth="1"/>
    <col min="3" max="3" width="14.7109375" customWidth="1"/>
    <col min="4" max="4" width="55.140625" customWidth="1"/>
  </cols>
  <sheetData>
    <row r="1" spans="1:4" x14ac:dyDescent="0.25">
      <c r="A1" t="s">
        <v>44</v>
      </c>
      <c r="B1" t="s">
        <v>45</v>
      </c>
    </row>
    <row r="2" spans="1:4" x14ac:dyDescent="0.25">
      <c r="A2" t="s">
        <v>2</v>
      </c>
    </row>
    <row r="3" spans="1:4" x14ac:dyDescent="0.25">
      <c r="B3" t="s">
        <v>17</v>
      </c>
      <c r="C3" t="s">
        <v>46</v>
      </c>
    </row>
    <row r="4" spans="1:4" x14ac:dyDescent="0.25">
      <c r="C4" t="s">
        <v>12</v>
      </c>
      <c r="D4" t="s">
        <v>47</v>
      </c>
    </row>
    <row r="5" spans="1:4" x14ac:dyDescent="0.25">
      <c r="C5" t="s">
        <v>13</v>
      </c>
      <c r="D5" t="s">
        <v>48</v>
      </c>
    </row>
    <row r="6" spans="1:4" x14ac:dyDescent="0.25">
      <c r="B6" t="s">
        <v>18</v>
      </c>
      <c r="C6" t="s">
        <v>49</v>
      </c>
    </row>
    <row r="7" spans="1:4" x14ac:dyDescent="0.25">
      <c r="C7" t="s">
        <v>14</v>
      </c>
      <c r="D7" t="s">
        <v>50</v>
      </c>
    </row>
    <row r="8" spans="1:4" x14ac:dyDescent="0.25">
      <c r="B8" t="s">
        <v>19</v>
      </c>
      <c r="C8" t="s">
        <v>51</v>
      </c>
    </row>
    <row r="9" spans="1:4" x14ac:dyDescent="0.25">
      <c r="C9" t="s">
        <v>15</v>
      </c>
      <c r="D9" t="s">
        <v>73</v>
      </c>
    </row>
    <row r="10" spans="1:4" x14ac:dyDescent="0.25">
      <c r="C10" t="s">
        <v>16</v>
      </c>
      <c r="D10" t="s">
        <v>74</v>
      </c>
    </row>
    <row r="11" spans="1:4" x14ac:dyDescent="0.25">
      <c r="A11" t="s">
        <v>3</v>
      </c>
    </row>
    <row r="12" spans="1:4" x14ac:dyDescent="0.25">
      <c r="B12" t="s">
        <v>22</v>
      </c>
      <c r="C12" t="s">
        <v>52</v>
      </c>
    </row>
    <row r="13" spans="1:4" x14ac:dyDescent="0.25">
      <c r="C13" t="s">
        <v>20</v>
      </c>
      <c r="D13" t="s">
        <v>53</v>
      </c>
    </row>
    <row r="14" spans="1:4" x14ac:dyDescent="0.25">
      <c r="B14" t="s">
        <v>23</v>
      </c>
      <c r="C14" t="s">
        <v>54</v>
      </c>
    </row>
    <row r="15" spans="1:4" x14ac:dyDescent="0.25">
      <c r="C15" t="s">
        <v>21</v>
      </c>
      <c r="D15" t="s">
        <v>55</v>
      </c>
    </row>
    <row r="16" spans="1:4" x14ac:dyDescent="0.25">
      <c r="A16" t="s">
        <v>5</v>
      </c>
    </row>
    <row r="17" spans="1:4" x14ac:dyDescent="0.25">
      <c r="B17" t="s">
        <v>27</v>
      </c>
      <c r="C17" t="s">
        <v>56</v>
      </c>
    </row>
    <row r="18" spans="1:4" x14ac:dyDescent="0.25">
      <c r="C18" t="s">
        <v>24</v>
      </c>
      <c r="D18" t="s">
        <v>57</v>
      </c>
    </row>
    <row r="19" spans="1:4" x14ac:dyDescent="0.25">
      <c r="B19" t="s">
        <v>28</v>
      </c>
      <c r="C19" t="s">
        <v>58</v>
      </c>
    </row>
    <row r="20" spans="1:4" x14ac:dyDescent="0.25">
      <c r="C20" t="s">
        <v>25</v>
      </c>
      <c r="D20" t="s">
        <v>59</v>
      </c>
    </row>
    <row r="21" spans="1:4" x14ac:dyDescent="0.25">
      <c r="B21" t="s">
        <v>29</v>
      </c>
      <c r="C21" t="s">
        <v>60</v>
      </c>
    </row>
    <row r="22" spans="1:4" x14ac:dyDescent="0.25">
      <c r="C22" t="s">
        <v>26</v>
      </c>
      <c r="D22" t="s">
        <v>61</v>
      </c>
    </row>
    <row r="23" spans="1:4" x14ac:dyDescent="0.25">
      <c r="A23" t="s">
        <v>7</v>
      </c>
    </row>
    <row r="24" spans="1:4" x14ac:dyDescent="0.25">
      <c r="B24" t="s">
        <v>33</v>
      </c>
      <c r="C24" t="s">
        <v>62</v>
      </c>
    </row>
    <row r="25" spans="1:4" x14ac:dyDescent="0.25">
      <c r="C25" t="s">
        <v>30</v>
      </c>
      <c r="D25" t="s">
        <v>63</v>
      </c>
    </row>
    <row r="26" spans="1:4" x14ac:dyDescent="0.25">
      <c r="B26" t="s">
        <v>34</v>
      </c>
      <c r="C26" t="s">
        <v>64</v>
      </c>
    </row>
    <row r="27" spans="1:4" x14ac:dyDescent="0.25">
      <c r="C27" t="s">
        <v>31</v>
      </c>
      <c r="D27" t="s">
        <v>65</v>
      </c>
    </row>
    <row r="28" spans="1:4" x14ac:dyDescent="0.25">
      <c r="B28" t="s">
        <v>35</v>
      </c>
      <c r="C28" t="s">
        <v>66</v>
      </c>
    </row>
    <row r="29" spans="1:4" x14ac:dyDescent="0.25">
      <c r="C29" t="s">
        <v>32</v>
      </c>
      <c r="D29" t="s">
        <v>67</v>
      </c>
    </row>
    <row r="30" spans="1:4" x14ac:dyDescent="0.25">
      <c r="A30" t="s">
        <v>9</v>
      </c>
    </row>
    <row r="31" spans="1:4" x14ac:dyDescent="0.25">
      <c r="B31" t="s">
        <v>39</v>
      </c>
      <c r="C31" t="s">
        <v>68</v>
      </c>
    </row>
    <row r="32" spans="1:4" x14ac:dyDescent="0.25">
      <c r="C32" t="s">
        <v>36</v>
      </c>
      <c r="D32" t="s">
        <v>69</v>
      </c>
    </row>
    <row r="33" spans="2:4" x14ac:dyDescent="0.25">
      <c r="B33" t="s">
        <v>40</v>
      </c>
      <c r="C33" t="s">
        <v>70</v>
      </c>
    </row>
    <row r="34" spans="2:4" x14ac:dyDescent="0.25">
      <c r="B34" t="s">
        <v>41</v>
      </c>
      <c r="C34" t="s">
        <v>71</v>
      </c>
    </row>
    <row r="35" spans="2:4" x14ac:dyDescent="0.25">
      <c r="C35" t="s">
        <v>38</v>
      </c>
      <c r="D35" t="s">
        <v>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1"/>
  <sheetViews>
    <sheetView tabSelected="1" topLeftCell="C1" workbookViewId="0">
      <pane ySplit="1" topLeftCell="A2" activePane="bottomLeft" state="frozen"/>
      <selection pane="bottomLeft" activeCell="V11" sqref="V11"/>
    </sheetView>
  </sheetViews>
  <sheetFormatPr defaultRowHeight="12.75" x14ac:dyDescent="0.2"/>
  <cols>
    <col min="1" max="1" width="9.140625" style="26"/>
    <col min="2" max="2" width="88" style="27" customWidth="1"/>
    <col min="3" max="3" width="9.140625" style="27"/>
    <col min="4" max="4" width="6.140625" style="27" customWidth="1"/>
    <col min="5" max="5" width="7" style="27" customWidth="1"/>
    <col min="6" max="6" width="6.140625" style="27" customWidth="1"/>
    <col min="7" max="7" width="6" style="27" customWidth="1"/>
    <col min="8" max="20" width="6.140625" style="27" customWidth="1"/>
    <col min="21" max="21" width="10.140625" style="27" customWidth="1"/>
    <col min="22" max="22" width="7.5703125" style="28" customWidth="1"/>
    <col min="23" max="23" width="87.28515625" style="28" customWidth="1"/>
    <col min="24" max="33" width="6.28515625" style="29" customWidth="1"/>
    <col min="34" max="16384" width="9.140625" style="26"/>
  </cols>
  <sheetData>
    <row r="1" spans="1:33" ht="80.25" customHeight="1" x14ac:dyDescent="0.2">
      <c r="B1" s="27" t="s">
        <v>81</v>
      </c>
      <c r="C1" s="27" t="s">
        <v>100</v>
      </c>
      <c r="D1" s="27" t="s">
        <v>90</v>
      </c>
      <c r="E1" s="27" t="s">
        <v>91</v>
      </c>
      <c r="F1" s="27" t="s">
        <v>82</v>
      </c>
      <c r="G1" s="27" t="s">
        <v>83</v>
      </c>
      <c r="H1" s="27" t="s">
        <v>92</v>
      </c>
      <c r="I1" s="27" t="s">
        <v>84</v>
      </c>
      <c r="J1" s="27" t="s">
        <v>85</v>
      </c>
      <c r="K1" s="27" t="s">
        <v>93</v>
      </c>
      <c r="L1" s="27" t="s">
        <v>94</v>
      </c>
      <c r="M1" s="27" t="s">
        <v>95</v>
      </c>
      <c r="N1" s="27" t="s">
        <v>96</v>
      </c>
      <c r="O1" s="27" t="s">
        <v>97</v>
      </c>
      <c r="P1" s="27" t="s">
        <v>98</v>
      </c>
      <c r="Q1" s="27" t="s">
        <v>99</v>
      </c>
    </row>
    <row r="2" spans="1:33" x14ac:dyDescent="0.2">
      <c r="A2" s="26">
        <v>1</v>
      </c>
      <c r="B2" s="30" t="s">
        <v>418</v>
      </c>
      <c r="C2" s="64">
        <v>522</v>
      </c>
      <c r="D2" s="64">
        <v>365</v>
      </c>
      <c r="E2" s="27">
        <v>345</v>
      </c>
      <c r="F2" s="64">
        <v>289</v>
      </c>
      <c r="G2" s="27">
        <v>273</v>
      </c>
      <c r="H2" s="27">
        <v>470</v>
      </c>
      <c r="I2" s="27">
        <v>68</v>
      </c>
      <c r="J2" s="27">
        <v>62</v>
      </c>
      <c r="K2" s="27">
        <v>494</v>
      </c>
      <c r="L2" s="27">
        <v>496</v>
      </c>
      <c r="M2" s="64">
        <v>309</v>
      </c>
      <c r="N2" s="27">
        <v>299</v>
      </c>
      <c r="O2" s="27">
        <v>488</v>
      </c>
      <c r="P2" s="27">
        <v>470</v>
      </c>
      <c r="Q2" s="27">
        <v>494</v>
      </c>
      <c r="R2" s="27">
        <f>MIN(ROUNDUP(0.4*Численность!D4,0),600)</f>
        <v>422</v>
      </c>
      <c r="S2" s="64">
        <f>MIN(Численность!D4,600)</f>
        <v>600</v>
      </c>
      <c r="T2" s="64">
        <f>IF(Q2&lt;0.9*C2,ROUND(0.9*C2,0),Q2)</f>
        <v>494</v>
      </c>
      <c r="U2" s="27">
        <f>IF(C2&lt;20,C2,IF(C2&lt;R2,R2,IF(C2&gt;S2,S2,C2)))</f>
        <v>522</v>
      </c>
      <c r="V2" s="65">
        <f t="shared" ref="V2:V26" si="0">A2</f>
        <v>1</v>
      </c>
      <c r="W2" s="65" t="str">
        <f>'для таблиц'!B4</f>
        <v>ГБОУ «СОШ №2 Г. НАЗРАНЬ»</v>
      </c>
      <c r="X2" s="66">
        <f t="shared" ref="X2:X26" si="1">G2/F2</f>
        <v>0.94463667820069208</v>
      </c>
      <c r="Y2" s="66">
        <f t="shared" ref="Y2:Y26" si="2">E2/D2</f>
        <v>0.9452054794520548</v>
      </c>
      <c r="Z2" s="66">
        <f t="shared" ref="Z2:Z26" si="3">H2/$C2</f>
        <v>0.90038314176245215</v>
      </c>
      <c r="AA2" s="66">
        <f t="shared" ref="AA2:AA26" si="4">J2/I2</f>
        <v>0.91176470588235292</v>
      </c>
      <c r="AB2" s="66">
        <f t="shared" ref="AB2:AB26" si="5">K2/$C2</f>
        <v>0.94636015325670497</v>
      </c>
      <c r="AC2" s="66">
        <f t="shared" ref="AC2:AC26" si="6">L2/$C2</f>
        <v>0.95019157088122608</v>
      </c>
      <c r="AD2" s="66">
        <f t="shared" ref="AD2:AD26" si="7">N2/M2</f>
        <v>0.96763754045307449</v>
      </c>
      <c r="AE2" s="66">
        <f t="shared" ref="AE2:AE26" si="8">O2/$C2</f>
        <v>0.93486590038314177</v>
      </c>
      <c r="AF2" s="66">
        <f t="shared" ref="AF2:AF26" si="9">P2/$C2</f>
        <v>0.90038314176245215</v>
      </c>
      <c r="AG2" s="66">
        <f t="shared" ref="AG2:AG26" si="10">Q2/$C2</f>
        <v>0.94636015325670497</v>
      </c>
    </row>
    <row r="3" spans="1:33" x14ac:dyDescent="0.2">
      <c r="A3" s="26">
        <v>2</v>
      </c>
      <c r="B3" s="30" t="s">
        <v>419</v>
      </c>
      <c r="C3" s="64">
        <v>211</v>
      </c>
      <c r="D3" s="64">
        <v>184</v>
      </c>
      <c r="E3" s="27">
        <v>182</v>
      </c>
      <c r="F3" s="64">
        <v>170</v>
      </c>
      <c r="G3" s="27">
        <v>155</v>
      </c>
      <c r="H3" s="27">
        <v>209</v>
      </c>
      <c r="I3" s="27">
        <v>74</v>
      </c>
      <c r="J3" s="27">
        <v>69</v>
      </c>
      <c r="K3" s="27">
        <v>210</v>
      </c>
      <c r="L3" s="27">
        <v>209</v>
      </c>
      <c r="M3" s="64">
        <v>173</v>
      </c>
      <c r="N3" s="27">
        <v>173</v>
      </c>
      <c r="O3" s="27">
        <v>203</v>
      </c>
      <c r="P3" s="27">
        <v>203</v>
      </c>
      <c r="Q3" s="27">
        <v>208</v>
      </c>
      <c r="R3" s="27">
        <f>MIN(ROUNDUP(0.4*Численность!D5,0),600)</f>
        <v>211</v>
      </c>
      <c r="S3" s="64">
        <f>MIN(Численность!D5,600)</f>
        <v>527</v>
      </c>
      <c r="T3" s="64">
        <f t="shared" ref="T3:T66" si="11">IF(Q3&lt;0.9*C3,ROUND(0.9*C3,0),Q3)</f>
        <v>208</v>
      </c>
      <c r="U3" s="27">
        <f t="shared" ref="U3:U66" si="12">IF(C3&lt;20,C3,IF(C3&lt;R3,R3,IF(C3&gt;S3,S3,C3)))</f>
        <v>211</v>
      </c>
      <c r="V3" s="65">
        <f t="shared" si="0"/>
        <v>2</v>
      </c>
      <c r="W3" s="65" t="str">
        <f>'для таблиц'!B5</f>
        <v>ГБОУ «СОШ №8 Г. НАЗРАНЬ»</v>
      </c>
      <c r="X3" s="66">
        <f t="shared" si="1"/>
        <v>0.91176470588235292</v>
      </c>
      <c r="Y3" s="66">
        <f t="shared" si="2"/>
        <v>0.98913043478260865</v>
      </c>
      <c r="Z3" s="66">
        <f t="shared" si="3"/>
        <v>0.99052132701421802</v>
      </c>
      <c r="AA3" s="66">
        <f t="shared" si="4"/>
        <v>0.93243243243243246</v>
      </c>
      <c r="AB3" s="66">
        <f t="shared" si="5"/>
        <v>0.99526066350710896</v>
      </c>
      <c r="AC3" s="66">
        <f t="shared" si="6"/>
        <v>0.99052132701421802</v>
      </c>
      <c r="AD3" s="66">
        <f t="shared" si="7"/>
        <v>1</v>
      </c>
      <c r="AE3" s="66">
        <f t="shared" si="8"/>
        <v>0.96208530805687209</v>
      </c>
      <c r="AF3" s="66">
        <f t="shared" si="9"/>
        <v>0.96208530805687209</v>
      </c>
      <c r="AG3" s="66">
        <f t="shared" si="10"/>
        <v>0.98578199052132698</v>
      </c>
    </row>
    <row r="4" spans="1:33" x14ac:dyDescent="0.2">
      <c r="A4" s="26">
        <v>3</v>
      </c>
      <c r="B4" s="30" t="s">
        <v>420</v>
      </c>
      <c r="C4" s="64">
        <v>308</v>
      </c>
      <c r="D4" s="64">
        <v>280</v>
      </c>
      <c r="E4" s="27">
        <v>277</v>
      </c>
      <c r="F4" s="64">
        <v>284</v>
      </c>
      <c r="G4" s="27">
        <v>280</v>
      </c>
      <c r="H4" s="27">
        <v>306</v>
      </c>
      <c r="I4" s="27">
        <v>10</v>
      </c>
      <c r="J4" s="27">
        <v>10</v>
      </c>
      <c r="K4" s="27">
        <v>307</v>
      </c>
      <c r="L4" s="27">
        <v>307</v>
      </c>
      <c r="M4" s="64">
        <v>285</v>
      </c>
      <c r="N4" s="27">
        <v>285</v>
      </c>
      <c r="O4" s="27">
        <v>308</v>
      </c>
      <c r="P4" s="27">
        <v>308</v>
      </c>
      <c r="Q4" s="27">
        <v>307</v>
      </c>
      <c r="R4" s="27">
        <f>MIN(ROUNDUP(0.4*Численность!D6,0),600)</f>
        <v>308</v>
      </c>
      <c r="S4" s="64">
        <f>MIN(Численность!D6,600)</f>
        <v>600</v>
      </c>
      <c r="T4" s="64">
        <f t="shared" si="11"/>
        <v>307</v>
      </c>
      <c r="U4" s="27">
        <f t="shared" si="12"/>
        <v>308</v>
      </c>
      <c r="V4" s="65">
        <f t="shared" si="0"/>
        <v>3</v>
      </c>
      <c r="W4" s="65" t="str">
        <f>'для таблиц'!B6</f>
        <v>ГБОУ «СОШ-САД №10 Г. НАЗРАНЬ»</v>
      </c>
      <c r="X4" s="66">
        <f t="shared" si="1"/>
        <v>0.9859154929577465</v>
      </c>
      <c r="Y4" s="66">
        <f t="shared" si="2"/>
        <v>0.98928571428571432</v>
      </c>
      <c r="Z4" s="66">
        <f t="shared" si="3"/>
        <v>0.99350649350649356</v>
      </c>
      <c r="AA4" s="66">
        <f t="shared" si="4"/>
        <v>1</v>
      </c>
      <c r="AB4" s="66">
        <f t="shared" si="5"/>
        <v>0.99675324675324672</v>
      </c>
      <c r="AC4" s="66">
        <f t="shared" si="6"/>
        <v>0.99675324675324672</v>
      </c>
      <c r="AD4" s="66">
        <f t="shared" si="7"/>
        <v>1</v>
      </c>
      <c r="AE4" s="66">
        <f t="shared" si="8"/>
        <v>1</v>
      </c>
      <c r="AF4" s="66">
        <f t="shared" si="9"/>
        <v>1</v>
      </c>
      <c r="AG4" s="66">
        <f t="shared" si="10"/>
        <v>0.99675324675324672</v>
      </c>
    </row>
    <row r="5" spans="1:33" x14ac:dyDescent="0.2">
      <c r="A5" s="26">
        <v>4</v>
      </c>
      <c r="B5" s="30" t="s">
        <v>421</v>
      </c>
      <c r="C5" s="64">
        <v>286</v>
      </c>
      <c r="D5" s="64">
        <v>268</v>
      </c>
      <c r="E5" s="27">
        <v>266</v>
      </c>
      <c r="F5" s="64">
        <v>266</v>
      </c>
      <c r="G5" s="27">
        <v>261</v>
      </c>
      <c r="H5" s="27">
        <v>285</v>
      </c>
      <c r="I5" s="27">
        <v>39</v>
      </c>
      <c r="J5" s="27">
        <v>38</v>
      </c>
      <c r="K5" s="27">
        <v>285</v>
      </c>
      <c r="L5" s="27">
        <v>284</v>
      </c>
      <c r="M5" s="64">
        <v>254</v>
      </c>
      <c r="N5" s="27">
        <v>254</v>
      </c>
      <c r="O5" s="27">
        <v>285</v>
      </c>
      <c r="P5" s="27">
        <v>283</v>
      </c>
      <c r="Q5" s="27">
        <v>285</v>
      </c>
      <c r="R5" s="27">
        <f>MIN(ROUNDUP(0.4*Численность!D7,0),600)</f>
        <v>286</v>
      </c>
      <c r="S5" s="64">
        <f>MIN(Численность!D7,600)</f>
        <v>600</v>
      </c>
      <c r="T5" s="64">
        <f t="shared" si="11"/>
        <v>285</v>
      </c>
      <c r="U5" s="27">
        <f t="shared" si="12"/>
        <v>286</v>
      </c>
      <c r="V5" s="65">
        <f t="shared" si="0"/>
        <v>4</v>
      </c>
      <c r="W5" s="65" t="str">
        <f>'для таблиц'!B7</f>
        <v>ГБОУ «СОШ-ДС №11 Г. НАЗРАНЬ»</v>
      </c>
      <c r="X5" s="66">
        <f t="shared" si="1"/>
        <v>0.98120300751879697</v>
      </c>
      <c r="Y5" s="66">
        <f t="shared" si="2"/>
        <v>0.9925373134328358</v>
      </c>
      <c r="Z5" s="66">
        <f t="shared" si="3"/>
        <v>0.99650349650349646</v>
      </c>
      <c r="AA5" s="66">
        <f t="shared" si="4"/>
        <v>0.97435897435897434</v>
      </c>
      <c r="AB5" s="66">
        <f t="shared" si="5"/>
        <v>0.99650349650349646</v>
      </c>
      <c r="AC5" s="66">
        <f t="shared" si="6"/>
        <v>0.99300699300699302</v>
      </c>
      <c r="AD5" s="66">
        <f t="shared" si="7"/>
        <v>1</v>
      </c>
      <c r="AE5" s="66">
        <f t="shared" si="8"/>
        <v>0.99650349650349646</v>
      </c>
      <c r="AF5" s="66">
        <f t="shared" si="9"/>
        <v>0.98951048951048948</v>
      </c>
      <c r="AG5" s="66">
        <f t="shared" si="10"/>
        <v>0.99650349650349646</v>
      </c>
    </row>
    <row r="6" spans="1:33" x14ac:dyDescent="0.2">
      <c r="A6" s="26">
        <v>5</v>
      </c>
      <c r="B6" s="30" t="s">
        <v>422</v>
      </c>
      <c r="C6" s="64">
        <v>328</v>
      </c>
      <c r="D6" s="64">
        <v>320</v>
      </c>
      <c r="E6" s="27">
        <v>318</v>
      </c>
      <c r="F6" s="64">
        <v>319</v>
      </c>
      <c r="G6" s="27">
        <v>317</v>
      </c>
      <c r="H6" s="27">
        <v>326</v>
      </c>
      <c r="I6" s="27">
        <v>225</v>
      </c>
      <c r="J6" s="27">
        <v>225</v>
      </c>
      <c r="K6" s="27">
        <v>327</v>
      </c>
      <c r="L6" s="27">
        <v>327</v>
      </c>
      <c r="M6" s="64">
        <v>316</v>
      </c>
      <c r="N6" s="27">
        <v>314</v>
      </c>
      <c r="O6" s="27">
        <v>326</v>
      </c>
      <c r="P6" s="27">
        <v>326</v>
      </c>
      <c r="Q6" s="27">
        <v>325</v>
      </c>
      <c r="R6" s="27">
        <f>MIN(ROUNDUP(0.4*Численность!D8,0),600)</f>
        <v>328</v>
      </c>
      <c r="S6" s="64">
        <f>MIN(Численность!D8,600)</f>
        <v>600</v>
      </c>
      <c r="T6" s="64">
        <f t="shared" si="11"/>
        <v>325</v>
      </c>
      <c r="U6" s="27">
        <f t="shared" si="12"/>
        <v>328</v>
      </c>
      <c r="V6" s="65">
        <f t="shared" si="0"/>
        <v>5</v>
      </c>
      <c r="W6" s="65" t="str">
        <f>'для таблиц'!B8</f>
        <v>ГБОУ «СОШ №14 Г. НАЗРАНЬ»</v>
      </c>
      <c r="X6" s="66">
        <f t="shared" si="1"/>
        <v>0.99373040752351094</v>
      </c>
      <c r="Y6" s="66">
        <f t="shared" si="2"/>
        <v>0.99375000000000002</v>
      </c>
      <c r="Z6" s="66">
        <f t="shared" si="3"/>
        <v>0.99390243902439024</v>
      </c>
      <c r="AA6" s="66">
        <f t="shared" si="4"/>
        <v>1</v>
      </c>
      <c r="AB6" s="66">
        <f t="shared" si="5"/>
        <v>0.99695121951219512</v>
      </c>
      <c r="AC6" s="66">
        <f t="shared" si="6"/>
        <v>0.99695121951219512</v>
      </c>
      <c r="AD6" s="66">
        <f t="shared" si="7"/>
        <v>0.99367088607594933</v>
      </c>
      <c r="AE6" s="66">
        <f t="shared" si="8"/>
        <v>0.99390243902439024</v>
      </c>
      <c r="AF6" s="66">
        <f t="shared" si="9"/>
        <v>0.99390243902439024</v>
      </c>
      <c r="AG6" s="66">
        <f t="shared" si="10"/>
        <v>0.99085365853658536</v>
      </c>
    </row>
    <row r="7" spans="1:33" x14ac:dyDescent="0.2">
      <c r="A7" s="26">
        <v>6</v>
      </c>
      <c r="B7" s="30" t="s">
        <v>423</v>
      </c>
      <c r="C7" s="64">
        <v>262</v>
      </c>
      <c r="D7" s="64">
        <v>206</v>
      </c>
      <c r="E7" s="27">
        <v>201</v>
      </c>
      <c r="F7" s="64">
        <v>181</v>
      </c>
      <c r="G7" s="27">
        <v>174</v>
      </c>
      <c r="H7" s="27">
        <v>247</v>
      </c>
      <c r="I7" s="27">
        <v>137</v>
      </c>
      <c r="J7" s="27">
        <v>134</v>
      </c>
      <c r="K7" s="27">
        <v>250</v>
      </c>
      <c r="L7" s="27">
        <v>255</v>
      </c>
      <c r="M7" s="64">
        <v>141</v>
      </c>
      <c r="N7" s="27">
        <v>139</v>
      </c>
      <c r="O7" s="27">
        <v>236</v>
      </c>
      <c r="P7" s="27">
        <v>255</v>
      </c>
      <c r="Q7" s="27">
        <v>254</v>
      </c>
      <c r="R7" s="27">
        <f>MIN(ROUNDUP(0.4*Численность!D9,0),600)</f>
        <v>262</v>
      </c>
      <c r="S7" s="64">
        <f>MIN(Численность!D9,600)</f>
        <v>600</v>
      </c>
      <c r="T7" s="64">
        <f t="shared" si="11"/>
        <v>254</v>
      </c>
      <c r="U7" s="27">
        <f t="shared" si="12"/>
        <v>262</v>
      </c>
      <c r="V7" s="65">
        <f t="shared" si="0"/>
        <v>6</v>
      </c>
      <c r="W7" s="65" t="str">
        <f>'для таблиц'!B9</f>
        <v>ГБОУ «СОШ №18 Г. НАЗРАНЬ»</v>
      </c>
      <c r="X7" s="66">
        <f t="shared" si="1"/>
        <v>0.96132596685082872</v>
      </c>
      <c r="Y7" s="66">
        <f t="shared" si="2"/>
        <v>0.97572815533980584</v>
      </c>
      <c r="Z7" s="66">
        <f t="shared" si="3"/>
        <v>0.9427480916030534</v>
      </c>
      <c r="AA7" s="66">
        <f t="shared" si="4"/>
        <v>0.97810218978102192</v>
      </c>
      <c r="AB7" s="66">
        <f t="shared" si="5"/>
        <v>0.95419847328244278</v>
      </c>
      <c r="AC7" s="66">
        <f t="shared" si="6"/>
        <v>0.97328244274809161</v>
      </c>
      <c r="AD7" s="66">
        <f t="shared" si="7"/>
        <v>0.98581560283687941</v>
      </c>
      <c r="AE7" s="66">
        <f t="shared" si="8"/>
        <v>0.9007633587786259</v>
      </c>
      <c r="AF7" s="66">
        <f t="shared" si="9"/>
        <v>0.97328244274809161</v>
      </c>
      <c r="AG7" s="66">
        <f t="shared" si="10"/>
        <v>0.96946564885496178</v>
      </c>
    </row>
    <row r="8" spans="1:33" x14ac:dyDescent="0.2">
      <c r="A8" s="26">
        <v>7</v>
      </c>
      <c r="B8" s="30" t="s">
        <v>424</v>
      </c>
      <c r="C8" s="64">
        <v>243</v>
      </c>
      <c r="D8" s="64">
        <v>230</v>
      </c>
      <c r="E8" s="27">
        <v>230</v>
      </c>
      <c r="F8" s="64">
        <v>208</v>
      </c>
      <c r="G8" s="27">
        <v>208</v>
      </c>
      <c r="H8" s="27">
        <v>242</v>
      </c>
      <c r="I8" s="27">
        <v>184</v>
      </c>
      <c r="J8" s="27">
        <v>182</v>
      </c>
      <c r="K8" s="27">
        <v>236</v>
      </c>
      <c r="L8" s="27">
        <v>242</v>
      </c>
      <c r="M8" s="64">
        <v>205</v>
      </c>
      <c r="N8" s="27">
        <v>201</v>
      </c>
      <c r="O8" s="27">
        <v>219</v>
      </c>
      <c r="P8" s="27">
        <v>235</v>
      </c>
      <c r="Q8" s="27">
        <v>243</v>
      </c>
      <c r="R8" s="27">
        <f>MIN(ROUNDUP(0.4*Численность!D10,0),600)</f>
        <v>243</v>
      </c>
      <c r="S8" s="64">
        <f>MIN(Численность!D10,600)</f>
        <v>600</v>
      </c>
      <c r="T8" s="64">
        <f t="shared" si="11"/>
        <v>243</v>
      </c>
      <c r="U8" s="27">
        <f t="shared" si="12"/>
        <v>243</v>
      </c>
      <c r="V8" s="65">
        <f t="shared" si="0"/>
        <v>7</v>
      </c>
      <c r="W8" s="65" t="str">
        <f>'для таблиц'!B10</f>
        <v>ГБОУ «СОШ №19 Г. НАЗРАНЬ»</v>
      </c>
      <c r="X8" s="66">
        <f t="shared" si="1"/>
        <v>1</v>
      </c>
      <c r="Y8" s="66">
        <f t="shared" si="2"/>
        <v>1</v>
      </c>
      <c r="Z8" s="66">
        <f t="shared" si="3"/>
        <v>0.99588477366255146</v>
      </c>
      <c r="AA8" s="66">
        <f t="shared" si="4"/>
        <v>0.98913043478260865</v>
      </c>
      <c r="AB8" s="66">
        <f t="shared" si="5"/>
        <v>0.9711934156378601</v>
      </c>
      <c r="AC8" s="66">
        <f t="shared" si="6"/>
        <v>0.99588477366255146</v>
      </c>
      <c r="AD8" s="66">
        <f t="shared" si="7"/>
        <v>0.98048780487804876</v>
      </c>
      <c r="AE8" s="66">
        <f t="shared" si="8"/>
        <v>0.90123456790123457</v>
      </c>
      <c r="AF8" s="66">
        <f t="shared" si="9"/>
        <v>0.96707818930041156</v>
      </c>
      <c r="AG8" s="66">
        <f t="shared" si="10"/>
        <v>1</v>
      </c>
    </row>
    <row r="9" spans="1:33" x14ac:dyDescent="0.2">
      <c r="A9" s="26">
        <v>8</v>
      </c>
      <c r="B9" s="30" t="s">
        <v>425</v>
      </c>
      <c r="C9" s="64">
        <v>272</v>
      </c>
      <c r="D9" s="64">
        <v>252</v>
      </c>
      <c r="E9" s="27">
        <v>247</v>
      </c>
      <c r="F9" s="64">
        <v>244</v>
      </c>
      <c r="G9" s="27">
        <v>240</v>
      </c>
      <c r="H9" s="27">
        <v>265</v>
      </c>
      <c r="I9" s="27">
        <v>174</v>
      </c>
      <c r="J9" s="27">
        <v>171</v>
      </c>
      <c r="K9" s="27">
        <v>270</v>
      </c>
      <c r="L9" s="27">
        <v>270</v>
      </c>
      <c r="M9" s="64">
        <v>210</v>
      </c>
      <c r="N9" s="27">
        <v>207</v>
      </c>
      <c r="O9" s="27">
        <v>259</v>
      </c>
      <c r="P9" s="27">
        <v>270</v>
      </c>
      <c r="Q9" s="27">
        <v>271</v>
      </c>
      <c r="R9" s="27">
        <f>MIN(ROUNDUP(0.4*Численность!D11,0),600)</f>
        <v>272</v>
      </c>
      <c r="S9" s="64">
        <f>MIN(Численность!D11,600)</f>
        <v>600</v>
      </c>
      <c r="T9" s="64">
        <f t="shared" si="11"/>
        <v>271</v>
      </c>
      <c r="U9" s="27">
        <f t="shared" si="12"/>
        <v>272</v>
      </c>
      <c r="V9" s="65">
        <f t="shared" si="0"/>
        <v>8</v>
      </c>
      <c r="W9" s="65" t="str">
        <f>'для таблиц'!B11</f>
        <v>ГБОУ «СОШ№20 ГОРОДА НАЗРАНЬ»</v>
      </c>
      <c r="X9" s="66">
        <f t="shared" si="1"/>
        <v>0.98360655737704916</v>
      </c>
      <c r="Y9" s="66">
        <f t="shared" si="2"/>
        <v>0.98015873015873012</v>
      </c>
      <c r="Z9" s="66">
        <f t="shared" si="3"/>
        <v>0.97426470588235292</v>
      </c>
      <c r="AA9" s="66">
        <f t="shared" si="4"/>
        <v>0.98275862068965514</v>
      </c>
      <c r="AB9" s="66">
        <f t="shared" si="5"/>
        <v>0.99264705882352944</v>
      </c>
      <c r="AC9" s="66">
        <f t="shared" si="6"/>
        <v>0.99264705882352944</v>
      </c>
      <c r="AD9" s="66">
        <f t="shared" si="7"/>
        <v>0.98571428571428577</v>
      </c>
      <c r="AE9" s="66">
        <f t="shared" si="8"/>
        <v>0.95220588235294112</v>
      </c>
      <c r="AF9" s="66">
        <f t="shared" si="9"/>
        <v>0.99264705882352944</v>
      </c>
      <c r="AG9" s="66">
        <f t="shared" si="10"/>
        <v>0.99632352941176472</v>
      </c>
    </row>
    <row r="10" spans="1:33" x14ac:dyDescent="0.2">
      <c r="A10" s="26">
        <v>9</v>
      </c>
      <c r="B10" s="30" t="s">
        <v>426</v>
      </c>
      <c r="C10" s="64">
        <v>75</v>
      </c>
      <c r="D10" s="64">
        <v>75</v>
      </c>
      <c r="E10" s="27">
        <v>75</v>
      </c>
      <c r="F10" s="64">
        <v>73</v>
      </c>
      <c r="G10" s="27">
        <v>73</v>
      </c>
      <c r="H10" s="27">
        <v>75</v>
      </c>
      <c r="I10" s="27">
        <v>64</v>
      </c>
      <c r="J10" s="27">
        <v>64</v>
      </c>
      <c r="K10" s="27">
        <v>75</v>
      </c>
      <c r="L10" s="27">
        <v>75</v>
      </c>
      <c r="M10" s="64">
        <v>75</v>
      </c>
      <c r="N10" s="27">
        <v>75</v>
      </c>
      <c r="O10" s="27">
        <v>75</v>
      </c>
      <c r="P10" s="27">
        <v>75</v>
      </c>
      <c r="Q10" s="27">
        <v>75</v>
      </c>
      <c r="R10" s="27">
        <f>MIN(ROUNDUP(0.4*Численность!D12,0),600)</f>
        <v>75</v>
      </c>
      <c r="S10" s="64">
        <f>MIN(Численность!D12,600)</f>
        <v>187</v>
      </c>
      <c r="T10" s="64">
        <f t="shared" si="11"/>
        <v>75</v>
      </c>
      <c r="U10" s="27">
        <f t="shared" si="12"/>
        <v>75</v>
      </c>
      <c r="V10" s="65">
        <f t="shared" si="0"/>
        <v>9</v>
      </c>
      <c r="W10" s="65" t="str">
        <f>'для таблиц'!B12</f>
        <v>ГБОУ»СОШ№21 Г.НАЗРАНЬ ИМЕНИ УШИНСКОГО КОНСТАНТИНА ДМИТРИЕВИЧА»</v>
      </c>
      <c r="X10" s="66">
        <f t="shared" si="1"/>
        <v>1</v>
      </c>
      <c r="Y10" s="66">
        <f t="shared" si="2"/>
        <v>1</v>
      </c>
      <c r="Z10" s="66">
        <f t="shared" si="3"/>
        <v>1</v>
      </c>
      <c r="AA10" s="66">
        <f t="shared" si="4"/>
        <v>1</v>
      </c>
      <c r="AB10" s="66">
        <f t="shared" si="5"/>
        <v>1</v>
      </c>
      <c r="AC10" s="66">
        <f t="shared" si="6"/>
        <v>1</v>
      </c>
      <c r="AD10" s="66">
        <f t="shared" si="7"/>
        <v>1</v>
      </c>
      <c r="AE10" s="66">
        <f t="shared" si="8"/>
        <v>1</v>
      </c>
      <c r="AF10" s="66">
        <f t="shared" si="9"/>
        <v>1</v>
      </c>
      <c r="AG10" s="66">
        <f t="shared" si="10"/>
        <v>1</v>
      </c>
    </row>
    <row r="11" spans="1:33" x14ac:dyDescent="0.2">
      <c r="A11" s="26">
        <v>10</v>
      </c>
      <c r="B11" s="30" t="s">
        <v>427</v>
      </c>
      <c r="C11" s="64">
        <v>196</v>
      </c>
      <c r="D11" s="64">
        <v>187</v>
      </c>
      <c r="E11" s="64">
        <v>186</v>
      </c>
      <c r="F11" s="64">
        <v>189</v>
      </c>
      <c r="G11" s="64">
        <v>186</v>
      </c>
      <c r="H11" s="27">
        <v>191</v>
      </c>
      <c r="I11" s="27">
        <v>125</v>
      </c>
      <c r="J11" s="27">
        <v>125</v>
      </c>
      <c r="K11" s="27">
        <v>194</v>
      </c>
      <c r="L11" s="27">
        <v>194</v>
      </c>
      <c r="M11" s="64">
        <v>188</v>
      </c>
      <c r="N11" s="27">
        <v>188</v>
      </c>
      <c r="O11" s="27">
        <v>193</v>
      </c>
      <c r="P11" s="27">
        <v>194</v>
      </c>
      <c r="Q11" s="27">
        <v>190</v>
      </c>
      <c r="R11" s="27">
        <f>MIN(ROUNDUP(0.4*Численность!D13,0),600)</f>
        <v>196</v>
      </c>
      <c r="S11" s="64">
        <f>MIN(Численность!D13,600)</f>
        <v>489</v>
      </c>
      <c r="T11" s="64">
        <f t="shared" si="11"/>
        <v>190</v>
      </c>
      <c r="U11" s="27">
        <f t="shared" si="12"/>
        <v>196</v>
      </c>
      <c r="V11" s="65">
        <f t="shared" si="0"/>
        <v>10</v>
      </c>
      <c r="W11" s="65" t="str">
        <f>'для таблиц'!B13</f>
        <v>ГБОУ «СОШ-ДЕТСКИЙ САД №22 Г. НАЗРАНЬ»</v>
      </c>
      <c r="X11" s="66">
        <f t="shared" si="1"/>
        <v>0.98412698412698407</v>
      </c>
      <c r="Y11" s="66">
        <f t="shared" si="2"/>
        <v>0.99465240641711228</v>
      </c>
      <c r="Z11" s="66">
        <f t="shared" si="3"/>
        <v>0.97448979591836737</v>
      </c>
      <c r="AA11" s="66">
        <f t="shared" si="4"/>
        <v>1</v>
      </c>
      <c r="AB11" s="66">
        <f t="shared" si="5"/>
        <v>0.98979591836734693</v>
      </c>
      <c r="AC11" s="66">
        <f t="shared" si="6"/>
        <v>0.98979591836734693</v>
      </c>
      <c r="AD11" s="66">
        <f t="shared" si="7"/>
        <v>1</v>
      </c>
      <c r="AE11" s="66">
        <f t="shared" si="8"/>
        <v>0.98469387755102045</v>
      </c>
      <c r="AF11" s="66">
        <f t="shared" si="9"/>
        <v>0.98979591836734693</v>
      </c>
      <c r="AG11" s="66">
        <f t="shared" si="10"/>
        <v>0.96938775510204078</v>
      </c>
    </row>
    <row r="12" spans="1:33" x14ac:dyDescent="0.2">
      <c r="A12" s="26">
        <v>11</v>
      </c>
      <c r="B12" s="30" t="s">
        <v>428</v>
      </c>
      <c r="C12" s="64">
        <v>140</v>
      </c>
      <c r="D12" s="64">
        <v>137</v>
      </c>
      <c r="E12" s="27">
        <v>135</v>
      </c>
      <c r="F12" s="64">
        <v>124</v>
      </c>
      <c r="G12" s="27">
        <v>122</v>
      </c>
      <c r="H12" s="27">
        <v>138</v>
      </c>
      <c r="I12" s="27">
        <v>7</v>
      </c>
      <c r="J12" s="27">
        <v>7</v>
      </c>
      <c r="K12" s="27">
        <v>136</v>
      </c>
      <c r="L12" s="27">
        <v>139</v>
      </c>
      <c r="M12" s="64">
        <v>131</v>
      </c>
      <c r="N12" s="27">
        <v>128</v>
      </c>
      <c r="O12" s="27">
        <v>139</v>
      </c>
      <c r="P12" s="27">
        <v>138</v>
      </c>
      <c r="Q12" s="27">
        <v>137</v>
      </c>
      <c r="R12" s="27">
        <f>MIN(ROUNDUP(0.4*Численность!D14,0),600)</f>
        <v>140</v>
      </c>
      <c r="S12" s="64">
        <f>MIN(Численность!D14,600)</f>
        <v>350</v>
      </c>
      <c r="T12" s="64">
        <f t="shared" si="11"/>
        <v>137</v>
      </c>
      <c r="U12" s="27">
        <f t="shared" si="12"/>
        <v>140</v>
      </c>
      <c r="V12" s="65">
        <f t="shared" si="0"/>
        <v>11</v>
      </c>
      <c r="W12" s="65" t="str">
        <f>'для таблиц'!B14</f>
        <v>ГБДОУ «ДЕТСКИЙ САД №15 Г.НАЗРАНЬ «ФИАЛКА»</v>
      </c>
      <c r="X12" s="66">
        <f t="shared" si="1"/>
        <v>0.9838709677419355</v>
      </c>
      <c r="Y12" s="66">
        <f t="shared" si="2"/>
        <v>0.98540145985401462</v>
      </c>
      <c r="Z12" s="66">
        <f t="shared" si="3"/>
        <v>0.98571428571428577</v>
      </c>
      <c r="AA12" s="66">
        <f t="shared" si="4"/>
        <v>1</v>
      </c>
      <c r="AB12" s="66">
        <f t="shared" si="5"/>
        <v>0.97142857142857142</v>
      </c>
      <c r="AC12" s="66">
        <f t="shared" si="6"/>
        <v>0.99285714285714288</v>
      </c>
      <c r="AD12" s="66">
        <f t="shared" si="7"/>
        <v>0.97709923664122134</v>
      </c>
      <c r="AE12" s="66">
        <f t="shared" si="8"/>
        <v>0.99285714285714288</v>
      </c>
      <c r="AF12" s="66">
        <f t="shared" si="9"/>
        <v>0.98571428571428577</v>
      </c>
      <c r="AG12" s="66">
        <f t="shared" si="10"/>
        <v>0.97857142857142854</v>
      </c>
    </row>
    <row r="13" spans="1:33" x14ac:dyDescent="0.2">
      <c r="A13" s="26">
        <v>12</v>
      </c>
      <c r="B13" s="30" t="s">
        <v>429</v>
      </c>
      <c r="C13" s="64">
        <v>82</v>
      </c>
      <c r="D13" s="64">
        <v>70</v>
      </c>
      <c r="E13" s="27">
        <v>68</v>
      </c>
      <c r="F13" s="64">
        <v>61</v>
      </c>
      <c r="G13" s="27">
        <v>60</v>
      </c>
      <c r="H13" s="27">
        <v>76</v>
      </c>
      <c r="I13" s="27">
        <v>10</v>
      </c>
      <c r="J13" s="27">
        <v>9</v>
      </c>
      <c r="K13" s="27">
        <v>80</v>
      </c>
      <c r="L13" s="27">
        <v>82</v>
      </c>
      <c r="M13" s="64">
        <v>51</v>
      </c>
      <c r="N13" s="27">
        <v>51</v>
      </c>
      <c r="O13" s="27">
        <v>81</v>
      </c>
      <c r="P13" s="27">
        <v>81</v>
      </c>
      <c r="Q13" s="27">
        <v>82</v>
      </c>
      <c r="R13" s="27">
        <f>MIN(ROUNDUP(0.4*Численность!D15,0),600)</f>
        <v>82</v>
      </c>
      <c r="S13" s="64">
        <f>MIN(Численность!D15,600)</f>
        <v>205</v>
      </c>
      <c r="T13" s="64">
        <f t="shared" si="11"/>
        <v>82</v>
      </c>
      <c r="U13" s="27">
        <f t="shared" si="12"/>
        <v>82</v>
      </c>
      <c r="V13" s="65">
        <f t="shared" si="0"/>
        <v>12</v>
      </c>
      <c r="W13" s="65" t="str">
        <f>'для таблиц'!B15</f>
        <v>ГБДОУ №2 Г. МАГАС «ЦВЕТИК-СЕМИЦВЕТИК»</v>
      </c>
      <c r="X13" s="66">
        <f t="shared" si="1"/>
        <v>0.98360655737704916</v>
      </c>
      <c r="Y13" s="66">
        <f t="shared" si="2"/>
        <v>0.97142857142857142</v>
      </c>
      <c r="Z13" s="66">
        <f t="shared" si="3"/>
        <v>0.92682926829268297</v>
      </c>
      <c r="AA13" s="66">
        <f t="shared" si="4"/>
        <v>0.9</v>
      </c>
      <c r="AB13" s="66">
        <f t="shared" si="5"/>
        <v>0.97560975609756095</v>
      </c>
      <c r="AC13" s="66">
        <f t="shared" si="6"/>
        <v>1</v>
      </c>
      <c r="AD13" s="66">
        <f t="shared" si="7"/>
        <v>1</v>
      </c>
      <c r="AE13" s="66">
        <f t="shared" si="8"/>
        <v>0.98780487804878048</v>
      </c>
      <c r="AF13" s="66">
        <f t="shared" si="9"/>
        <v>0.98780487804878048</v>
      </c>
      <c r="AG13" s="66">
        <f t="shared" si="10"/>
        <v>1</v>
      </c>
    </row>
    <row r="14" spans="1:33" x14ac:dyDescent="0.2">
      <c r="A14" s="26">
        <v>13</v>
      </c>
      <c r="B14" s="30" t="s">
        <v>430</v>
      </c>
      <c r="C14" s="64">
        <v>124</v>
      </c>
      <c r="D14" s="64">
        <v>120</v>
      </c>
      <c r="E14" s="27">
        <v>119</v>
      </c>
      <c r="F14" s="64">
        <v>117</v>
      </c>
      <c r="G14" s="27">
        <v>117</v>
      </c>
      <c r="H14" s="27">
        <v>123</v>
      </c>
      <c r="I14" s="27">
        <v>6</v>
      </c>
      <c r="J14" s="27">
        <v>6</v>
      </c>
      <c r="K14" s="27">
        <v>123</v>
      </c>
      <c r="L14" s="27">
        <v>124</v>
      </c>
      <c r="M14" s="64">
        <v>119</v>
      </c>
      <c r="N14" s="27">
        <v>118</v>
      </c>
      <c r="O14" s="27">
        <v>124</v>
      </c>
      <c r="P14" s="27">
        <v>123</v>
      </c>
      <c r="Q14" s="27">
        <v>124</v>
      </c>
      <c r="R14" s="27">
        <f>MIN(ROUNDUP(0.4*Численность!D16,0),600)</f>
        <v>124</v>
      </c>
      <c r="S14" s="64">
        <f>MIN(Численность!D16,600)</f>
        <v>310</v>
      </c>
      <c r="T14" s="64">
        <f t="shared" si="11"/>
        <v>124</v>
      </c>
      <c r="U14" s="27">
        <f t="shared" si="12"/>
        <v>124</v>
      </c>
      <c r="V14" s="65">
        <f t="shared" si="0"/>
        <v>13</v>
      </c>
      <c r="W14" s="65" t="str">
        <f>'для таблиц'!B16</f>
        <v>ГБДОУ «ДЕТСКИЙ САД №5 Г. МАГАС «АКАДЕМИЯ ДЕТСТВА»</v>
      </c>
      <c r="X14" s="66">
        <f t="shared" si="1"/>
        <v>1</v>
      </c>
      <c r="Y14" s="66">
        <f t="shared" si="2"/>
        <v>0.9916666666666667</v>
      </c>
      <c r="Z14" s="66">
        <f t="shared" si="3"/>
        <v>0.99193548387096775</v>
      </c>
      <c r="AA14" s="66">
        <f t="shared" si="4"/>
        <v>1</v>
      </c>
      <c r="AB14" s="66">
        <f t="shared" si="5"/>
        <v>0.99193548387096775</v>
      </c>
      <c r="AC14" s="66">
        <f t="shared" si="6"/>
        <v>1</v>
      </c>
      <c r="AD14" s="66">
        <f t="shared" si="7"/>
        <v>0.99159663865546221</v>
      </c>
      <c r="AE14" s="66">
        <f t="shared" si="8"/>
        <v>1</v>
      </c>
      <c r="AF14" s="66">
        <f t="shared" si="9"/>
        <v>0.99193548387096775</v>
      </c>
      <c r="AG14" s="66">
        <f t="shared" si="10"/>
        <v>1</v>
      </c>
    </row>
    <row r="15" spans="1:33" x14ac:dyDescent="0.2">
      <c r="A15" s="26">
        <v>14</v>
      </c>
      <c r="B15" s="30" t="s">
        <v>431</v>
      </c>
      <c r="C15" s="64">
        <v>252</v>
      </c>
      <c r="D15" s="64">
        <v>194</v>
      </c>
      <c r="E15" s="27">
        <v>193</v>
      </c>
      <c r="F15" s="64">
        <v>181</v>
      </c>
      <c r="G15" s="27">
        <v>177</v>
      </c>
      <c r="H15" s="27">
        <v>239</v>
      </c>
      <c r="I15" s="27">
        <v>52</v>
      </c>
      <c r="J15" s="27">
        <v>47</v>
      </c>
      <c r="K15" s="27">
        <v>250</v>
      </c>
      <c r="L15" s="27">
        <v>249</v>
      </c>
      <c r="M15" s="64">
        <v>183</v>
      </c>
      <c r="N15" s="27">
        <v>182</v>
      </c>
      <c r="O15" s="27">
        <v>242</v>
      </c>
      <c r="P15" s="27">
        <v>251</v>
      </c>
      <c r="Q15" s="27">
        <v>244</v>
      </c>
      <c r="R15" s="27">
        <f>MIN(ROUNDUP(0.4*Численность!D17,0),600)</f>
        <v>252</v>
      </c>
      <c r="S15" s="64">
        <f>MIN(Численность!D17,600)</f>
        <v>600</v>
      </c>
      <c r="T15" s="64">
        <f t="shared" si="11"/>
        <v>244</v>
      </c>
      <c r="U15" s="27">
        <f t="shared" si="12"/>
        <v>252</v>
      </c>
      <c r="V15" s="65">
        <f t="shared" si="0"/>
        <v>14</v>
      </c>
      <c r="W15" s="65" t="str">
        <f>'для таблиц'!B17</f>
        <v>ГБОУ «ЛИЦЕЙ №1 Г. СУНЖА»</v>
      </c>
      <c r="X15" s="66">
        <f t="shared" si="1"/>
        <v>0.97790055248618779</v>
      </c>
      <c r="Y15" s="66">
        <f t="shared" si="2"/>
        <v>0.99484536082474229</v>
      </c>
      <c r="Z15" s="66">
        <f t="shared" si="3"/>
        <v>0.94841269841269837</v>
      </c>
      <c r="AA15" s="66">
        <f t="shared" si="4"/>
        <v>0.90384615384615385</v>
      </c>
      <c r="AB15" s="66">
        <f t="shared" si="5"/>
        <v>0.99206349206349209</v>
      </c>
      <c r="AC15" s="66">
        <f t="shared" si="6"/>
        <v>0.98809523809523814</v>
      </c>
      <c r="AD15" s="66">
        <f t="shared" si="7"/>
        <v>0.99453551912568305</v>
      </c>
      <c r="AE15" s="66">
        <f t="shared" si="8"/>
        <v>0.96031746031746035</v>
      </c>
      <c r="AF15" s="66">
        <f t="shared" si="9"/>
        <v>0.99603174603174605</v>
      </c>
      <c r="AG15" s="66">
        <f t="shared" si="10"/>
        <v>0.96825396825396826</v>
      </c>
    </row>
    <row r="16" spans="1:33" x14ac:dyDescent="0.2">
      <c r="A16" s="26">
        <v>15</v>
      </c>
      <c r="B16" s="30" t="s">
        <v>432</v>
      </c>
      <c r="C16" s="64">
        <v>536</v>
      </c>
      <c r="D16" s="64">
        <v>356</v>
      </c>
      <c r="E16" s="27">
        <v>346</v>
      </c>
      <c r="F16" s="64">
        <v>296</v>
      </c>
      <c r="G16" s="27">
        <v>283</v>
      </c>
      <c r="H16" s="27">
        <v>482</v>
      </c>
      <c r="I16" s="27">
        <v>66</v>
      </c>
      <c r="J16" s="27">
        <v>62</v>
      </c>
      <c r="K16" s="27">
        <v>496</v>
      </c>
      <c r="L16" s="27">
        <v>508</v>
      </c>
      <c r="M16" s="64">
        <v>318</v>
      </c>
      <c r="N16" s="27">
        <v>309</v>
      </c>
      <c r="O16" s="27">
        <v>491</v>
      </c>
      <c r="P16" s="27">
        <v>482</v>
      </c>
      <c r="Q16" s="27">
        <v>488</v>
      </c>
      <c r="R16" s="27">
        <f>MIN(ROUNDUP(0.4*Численность!D18,0),600)</f>
        <v>441</v>
      </c>
      <c r="S16" s="64">
        <f>MIN(Численность!D18,600)</f>
        <v>600</v>
      </c>
      <c r="T16" s="64">
        <f t="shared" si="11"/>
        <v>488</v>
      </c>
      <c r="U16" s="27">
        <f t="shared" si="12"/>
        <v>536</v>
      </c>
      <c r="V16" s="65">
        <f t="shared" si="0"/>
        <v>15</v>
      </c>
      <c r="W16" s="65" t="str">
        <f>'для таблиц'!B18</f>
        <v>ГБОУ «СОШ №1 Г. СУНЖА»</v>
      </c>
      <c r="X16" s="66">
        <f t="shared" si="1"/>
        <v>0.95608108108108103</v>
      </c>
      <c r="Y16" s="66">
        <f t="shared" si="2"/>
        <v>0.9719101123595506</v>
      </c>
      <c r="Z16" s="66">
        <f t="shared" si="3"/>
        <v>0.89925373134328357</v>
      </c>
      <c r="AA16" s="66">
        <f t="shared" si="4"/>
        <v>0.93939393939393945</v>
      </c>
      <c r="AB16" s="66">
        <f t="shared" si="5"/>
        <v>0.92537313432835822</v>
      </c>
      <c r="AC16" s="66">
        <f t="shared" si="6"/>
        <v>0.94776119402985071</v>
      </c>
      <c r="AD16" s="66">
        <f t="shared" si="7"/>
        <v>0.97169811320754718</v>
      </c>
      <c r="AE16" s="66">
        <f t="shared" si="8"/>
        <v>0.91604477611940294</v>
      </c>
      <c r="AF16" s="66">
        <f t="shared" si="9"/>
        <v>0.89925373134328357</v>
      </c>
      <c r="AG16" s="66">
        <f t="shared" si="10"/>
        <v>0.91044776119402981</v>
      </c>
    </row>
    <row r="17" spans="1:33" x14ac:dyDescent="0.2">
      <c r="A17" s="26">
        <v>16</v>
      </c>
      <c r="B17" s="30" t="s">
        <v>433</v>
      </c>
      <c r="C17" s="64">
        <v>506</v>
      </c>
      <c r="D17" s="64">
        <v>331</v>
      </c>
      <c r="E17" s="27">
        <v>313</v>
      </c>
      <c r="F17" s="64">
        <v>288</v>
      </c>
      <c r="G17" s="27">
        <v>269</v>
      </c>
      <c r="H17" s="27">
        <v>455</v>
      </c>
      <c r="I17" s="27">
        <v>90</v>
      </c>
      <c r="J17" s="27">
        <v>85</v>
      </c>
      <c r="K17" s="27">
        <v>455</v>
      </c>
      <c r="L17" s="27">
        <v>462</v>
      </c>
      <c r="M17" s="64">
        <v>300</v>
      </c>
      <c r="N17" s="27">
        <v>290</v>
      </c>
      <c r="O17" s="27">
        <v>455</v>
      </c>
      <c r="P17" s="27">
        <v>455</v>
      </c>
      <c r="Q17" s="27">
        <v>455</v>
      </c>
      <c r="R17" s="27">
        <f>MIN(ROUNDUP(0.4*Численность!D19,0),600)</f>
        <v>416</v>
      </c>
      <c r="S17" s="64">
        <f>MIN(Численность!D19,600)</f>
        <v>600</v>
      </c>
      <c r="T17" s="64">
        <f t="shared" si="11"/>
        <v>455</v>
      </c>
      <c r="U17" s="27">
        <f t="shared" si="12"/>
        <v>506</v>
      </c>
      <c r="V17" s="65">
        <f t="shared" si="0"/>
        <v>16</v>
      </c>
      <c r="W17" s="65" t="str">
        <f>'для таблиц'!B19</f>
        <v>ГБОУ «СОШ№2 Г.СУНЖА»</v>
      </c>
      <c r="X17" s="66">
        <f t="shared" si="1"/>
        <v>0.93402777777777779</v>
      </c>
      <c r="Y17" s="66">
        <f t="shared" si="2"/>
        <v>0.94561933534743203</v>
      </c>
      <c r="Z17" s="66">
        <f t="shared" si="3"/>
        <v>0.89920948616600793</v>
      </c>
      <c r="AA17" s="66">
        <f t="shared" si="4"/>
        <v>0.94444444444444442</v>
      </c>
      <c r="AB17" s="66">
        <f t="shared" si="5"/>
        <v>0.89920948616600793</v>
      </c>
      <c r="AC17" s="66">
        <f t="shared" si="6"/>
        <v>0.91304347826086951</v>
      </c>
      <c r="AD17" s="66">
        <f t="shared" si="7"/>
        <v>0.96666666666666667</v>
      </c>
      <c r="AE17" s="66">
        <f t="shared" si="8"/>
        <v>0.89920948616600793</v>
      </c>
      <c r="AF17" s="66">
        <f t="shared" si="9"/>
        <v>0.89920948616600793</v>
      </c>
      <c r="AG17" s="66">
        <f t="shared" si="10"/>
        <v>0.89920948616600793</v>
      </c>
    </row>
    <row r="18" spans="1:33" x14ac:dyDescent="0.2">
      <c r="A18" s="26">
        <v>17</v>
      </c>
      <c r="B18" s="30" t="s">
        <v>434</v>
      </c>
      <c r="C18" s="64">
        <v>265</v>
      </c>
      <c r="D18" s="64">
        <v>187</v>
      </c>
      <c r="E18" s="27">
        <v>186</v>
      </c>
      <c r="F18" s="64">
        <v>176</v>
      </c>
      <c r="G18" s="27">
        <v>172</v>
      </c>
      <c r="H18" s="27">
        <v>256</v>
      </c>
      <c r="I18" s="27">
        <v>52</v>
      </c>
      <c r="J18" s="27">
        <v>51</v>
      </c>
      <c r="K18" s="27">
        <v>250</v>
      </c>
      <c r="L18" s="27">
        <v>256</v>
      </c>
      <c r="M18" s="64">
        <v>192</v>
      </c>
      <c r="N18" s="27">
        <v>190</v>
      </c>
      <c r="O18" s="27">
        <v>249</v>
      </c>
      <c r="P18" s="27">
        <v>251</v>
      </c>
      <c r="Q18" s="27">
        <v>255</v>
      </c>
      <c r="R18" s="27">
        <f>MIN(ROUNDUP(0.4*Численность!D20,0),600)</f>
        <v>240</v>
      </c>
      <c r="S18" s="64">
        <f>MIN(Численность!D20,600)</f>
        <v>598</v>
      </c>
      <c r="T18" s="64">
        <f t="shared" si="11"/>
        <v>255</v>
      </c>
      <c r="U18" s="27">
        <f t="shared" si="12"/>
        <v>265</v>
      </c>
      <c r="V18" s="65">
        <f t="shared" si="0"/>
        <v>17</v>
      </c>
      <c r="W18" s="65" t="str">
        <f>'для таблиц'!B20</f>
        <v>ГБОУ «СОШ№3 Г.СУНЖА»</v>
      </c>
      <c r="X18" s="66">
        <f t="shared" si="1"/>
        <v>0.97727272727272729</v>
      </c>
      <c r="Y18" s="66">
        <f t="shared" si="2"/>
        <v>0.99465240641711228</v>
      </c>
      <c r="Z18" s="66">
        <f t="shared" si="3"/>
        <v>0.96603773584905661</v>
      </c>
      <c r="AA18" s="66">
        <f t="shared" si="4"/>
        <v>0.98076923076923073</v>
      </c>
      <c r="AB18" s="66">
        <f t="shared" si="5"/>
        <v>0.94339622641509435</v>
      </c>
      <c r="AC18" s="66">
        <f t="shared" si="6"/>
        <v>0.96603773584905661</v>
      </c>
      <c r="AD18" s="66">
        <f t="shared" si="7"/>
        <v>0.98958333333333337</v>
      </c>
      <c r="AE18" s="66">
        <f t="shared" si="8"/>
        <v>0.93962264150943398</v>
      </c>
      <c r="AF18" s="66">
        <f t="shared" si="9"/>
        <v>0.94716981132075473</v>
      </c>
      <c r="AG18" s="66">
        <f t="shared" si="10"/>
        <v>0.96226415094339623</v>
      </c>
    </row>
    <row r="19" spans="1:33" x14ac:dyDescent="0.2">
      <c r="A19" s="26">
        <v>18</v>
      </c>
      <c r="B19" s="30" t="s">
        <v>435</v>
      </c>
      <c r="C19" s="64">
        <v>322</v>
      </c>
      <c r="D19" s="64">
        <v>311</v>
      </c>
      <c r="E19" s="27">
        <v>310</v>
      </c>
      <c r="F19" s="64">
        <v>307</v>
      </c>
      <c r="G19" s="27">
        <v>305</v>
      </c>
      <c r="H19" s="27">
        <v>320</v>
      </c>
      <c r="I19" s="27">
        <v>67</v>
      </c>
      <c r="J19" s="27">
        <v>63</v>
      </c>
      <c r="K19" s="27">
        <v>319</v>
      </c>
      <c r="L19" s="27">
        <v>319</v>
      </c>
      <c r="M19" s="64">
        <v>292</v>
      </c>
      <c r="N19" s="27">
        <v>292</v>
      </c>
      <c r="O19" s="27">
        <v>320</v>
      </c>
      <c r="P19" s="27">
        <v>320</v>
      </c>
      <c r="Q19" s="27">
        <v>321</v>
      </c>
      <c r="R19" s="27">
        <f>MIN(ROUNDUP(0.4*Численность!D21,0),600)</f>
        <v>322</v>
      </c>
      <c r="S19" s="64">
        <f>MIN(Численность!D21,600)</f>
        <v>600</v>
      </c>
      <c r="T19" s="64">
        <f t="shared" si="11"/>
        <v>321</v>
      </c>
      <c r="U19" s="27">
        <f t="shared" si="12"/>
        <v>322</v>
      </c>
      <c r="V19" s="65">
        <f t="shared" si="0"/>
        <v>18</v>
      </c>
      <c r="W19" s="65" t="str">
        <f>'для таблиц'!B21</f>
        <v>ГБОУ «СОШ №2 с.п. Нестеровское»</v>
      </c>
      <c r="X19" s="66">
        <f t="shared" si="1"/>
        <v>0.99348534201954397</v>
      </c>
      <c r="Y19" s="66">
        <f t="shared" si="2"/>
        <v>0.99678456591639875</v>
      </c>
      <c r="Z19" s="66">
        <f t="shared" si="3"/>
        <v>0.99378881987577639</v>
      </c>
      <c r="AA19" s="66">
        <f t="shared" si="4"/>
        <v>0.94029850746268662</v>
      </c>
      <c r="AB19" s="66">
        <f t="shared" si="5"/>
        <v>0.99068322981366463</v>
      </c>
      <c r="AC19" s="66">
        <f t="shared" si="6"/>
        <v>0.99068322981366463</v>
      </c>
      <c r="AD19" s="66">
        <f t="shared" si="7"/>
        <v>1</v>
      </c>
      <c r="AE19" s="66">
        <f t="shared" si="8"/>
        <v>0.99378881987577639</v>
      </c>
      <c r="AF19" s="66">
        <f t="shared" si="9"/>
        <v>0.99378881987577639</v>
      </c>
      <c r="AG19" s="66">
        <f t="shared" si="10"/>
        <v>0.99689440993788825</v>
      </c>
    </row>
    <row r="20" spans="1:33" x14ac:dyDescent="0.2">
      <c r="A20" s="26">
        <v>19</v>
      </c>
      <c r="B20" s="30" t="s">
        <v>436</v>
      </c>
      <c r="C20" s="64">
        <v>460</v>
      </c>
      <c r="D20" s="64">
        <v>382</v>
      </c>
      <c r="E20" s="27">
        <v>381</v>
      </c>
      <c r="F20" s="64">
        <v>368</v>
      </c>
      <c r="G20" s="27">
        <v>367</v>
      </c>
      <c r="H20" s="27">
        <v>451</v>
      </c>
      <c r="I20" s="27">
        <v>105</v>
      </c>
      <c r="J20" s="27">
        <v>100</v>
      </c>
      <c r="K20" s="27">
        <v>453</v>
      </c>
      <c r="L20" s="27">
        <v>453</v>
      </c>
      <c r="M20" s="64">
        <v>399</v>
      </c>
      <c r="N20" s="27">
        <v>397</v>
      </c>
      <c r="O20" s="27">
        <v>457</v>
      </c>
      <c r="P20" s="27">
        <v>445</v>
      </c>
      <c r="Q20" s="27">
        <v>458</v>
      </c>
      <c r="R20" s="27">
        <f>MIN(ROUNDUP(0.4*Численность!D22,0),600)</f>
        <v>204</v>
      </c>
      <c r="S20" s="64">
        <f>MIN(Численность!D22,600)</f>
        <v>510</v>
      </c>
      <c r="T20" s="64">
        <f t="shared" si="11"/>
        <v>458</v>
      </c>
      <c r="U20" s="27">
        <f t="shared" si="12"/>
        <v>460</v>
      </c>
      <c r="V20" s="65">
        <f t="shared" si="0"/>
        <v>19</v>
      </c>
      <c r="W20" s="65" t="str">
        <f>'для таблиц'!B22</f>
        <v>ГБОУ «ООШ №2  г. Сунжа»</v>
      </c>
      <c r="X20" s="66">
        <f t="shared" si="1"/>
        <v>0.99728260869565222</v>
      </c>
      <c r="Y20" s="66">
        <f t="shared" si="2"/>
        <v>0.99738219895287961</v>
      </c>
      <c r="Z20" s="66">
        <f t="shared" si="3"/>
        <v>0.98043478260869565</v>
      </c>
      <c r="AA20" s="66">
        <f t="shared" si="4"/>
        <v>0.95238095238095233</v>
      </c>
      <c r="AB20" s="66">
        <f t="shared" si="5"/>
        <v>0.98478260869565215</v>
      </c>
      <c r="AC20" s="66">
        <f t="shared" si="6"/>
        <v>0.98478260869565215</v>
      </c>
      <c r="AD20" s="66">
        <f t="shared" si="7"/>
        <v>0.9949874686716792</v>
      </c>
      <c r="AE20" s="66">
        <f t="shared" si="8"/>
        <v>0.99347826086956526</v>
      </c>
      <c r="AF20" s="66">
        <f t="shared" si="9"/>
        <v>0.96739130434782605</v>
      </c>
      <c r="AG20" s="66">
        <f t="shared" si="10"/>
        <v>0.9956521739130435</v>
      </c>
    </row>
    <row r="21" spans="1:33" x14ac:dyDescent="0.2">
      <c r="A21" s="26">
        <v>20</v>
      </c>
      <c r="B21" s="30" t="s">
        <v>437</v>
      </c>
      <c r="C21" s="64">
        <v>211</v>
      </c>
      <c r="D21" s="64">
        <v>197</v>
      </c>
      <c r="E21" s="27">
        <v>195</v>
      </c>
      <c r="F21" s="64">
        <v>185</v>
      </c>
      <c r="G21" s="27">
        <v>185</v>
      </c>
      <c r="H21" s="27">
        <v>211</v>
      </c>
      <c r="I21" s="27">
        <v>137</v>
      </c>
      <c r="J21" s="27">
        <v>136</v>
      </c>
      <c r="K21" s="27">
        <v>210</v>
      </c>
      <c r="L21" s="27">
        <v>211</v>
      </c>
      <c r="M21" s="64">
        <v>196</v>
      </c>
      <c r="N21" s="27">
        <v>196</v>
      </c>
      <c r="O21" s="27">
        <v>210</v>
      </c>
      <c r="P21" s="27">
        <v>209</v>
      </c>
      <c r="Q21" s="27">
        <v>209</v>
      </c>
      <c r="R21" s="27">
        <f>MIN(ROUNDUP(0.4*Численность!D23,0),600)</f>
        <v>211</v>
      </c>
      <c r="S21" s="64">
        <f>MIN(Численность!D23,600)</f>
        <v>526</v>
      </c>
      <c r="T21" s="64">
        <f t="shared" si="11"/>
        <v>209</v>
      </c>
      <c r="U21" s="27">
        <f t="shared" si="12"/>
        <v>211</v>
      </c>
      <c r="V21" s="65">
        <f t="shared" si="0"/>
        <v>20</v>
      </c>
      <c r="W21" s="65" t="str">
        <f>'для таблиц'!B23</f>
        <v>ГБОУ «СОШ№8 г. Сунжа»</v>
      </c>
      <c r="X21" s="66">
        <f t="shared" si="1"/>
        <v>1</v>
      </c>
      <c r="Y21" s="66">
        <f t="shared" si="2"/>
        <v>0.98984771573604058</v>
      </c>
      <c r="Z21" s="66">
        <f t="shared" si="3"/>
        <v>1</v>
      </c>
      <c r="AA21" s="66">
        <f t="shared" si="4"/>
        <v>0.99270072992700731</v>
      </c>
      <c r="AB21" s="66">
        <f t="shared" si="5"/>
        <v>0.99526066350710896</v>
      </c>
      <c r="AC21" s="66">
        <f t="shared" si="6"/>
        <v>1</v>
      </c>
      <c r="AD21" s="66">
        <f t="shared" si="7"/>
        <v>1</v>
      </c>
      <c r="AE21" s="66">
        <f t="shared" si="8"/>
        <v>0.99526066350710896</v>
      </c>
      <c r="AF21" s="66">
        <f t="shared" si="9"/>
        <v>0.99052132701421802</v>
      </c>
      <c r="AG21" s="66">
        <f t="shared" si="10"/>
        <v>0.99052132701421802</v>
      </c>
    </row>
    <row r="22" spans="1:33" x14ac:dyDescent="0.2">
      <c r="A22" s="26">
        <v>21</v>
      </c>
      <c r="B22" s="30" t="s">
        <v>438</v>
      </c>
      <c r="C22" s="64">
        <v>123</v>
      </c>
      <c r="D22" s="64">
        <v>72</v>
      </c>
      <c r="E22" s="27">
        <v>71</v>
      </c>
      <c r="F22" s="64">
        <v>69</v>
      </c>
      <c r="G22" s="27">
        <v>68</v>
      </c>
      <c r="H22" s="27">
        <v>111</v>
      </c>
      <c r="I22" s="27">
        <v>12</v>
      </c>
      <c r="J22" s="27">
        <v>11</v>
      </c>
      <c r="K22" s="27">
        <v>116</v>
      </c>
      <c r="L22" s="27">
        <v>114</v>
      </c>
      <c r="M22" s="64">
        <v>67</v>
      </c>
      <c r="N22" s="27">
        <v>64</v>
      </c>
      <c r="O22" s="27">
        <v>111</v>
      </c>
      <c r="P22" s="27">
        <v>112</v>
      </c>
      <c r="Q22" s="27">
        <v>111</v>
      </c>
      <c r="R22" s="27">
        <f>MIN(ROUNDUP(0.4*Численность!D24,0),600)</f>
        <v>111</v>
      </c>
      <c r="S22" s="64">
        <f>MIN(Численность!D24,600)</f>
        <v>276</v>
      </c>
      <c r="T22" s="64">
        <f t="shared" si="11"/>
        <v>111</v>
      </c>
      <c r="U22" s="27">
        <f t="shared" si="12"/>
        <v>123</v>
      </c>
      <c r="V22" s="65">
        <f t="shared" si="0"/>
        <v>21</v>
      </c>
      <c r="W22" s="65" t="str">
        <f>'для таблиц'!B24</f>
        <v>ГБОУ «СОШ№9 Г. СУНЖА»</v>
      </c>
      <c r="X22" s="66">
        <f t="shared" si="1"/>
        <v>0.98550724637681164</v>
      </c>
      <c r="Y22" s="66">
        <f t="shared" si="2"/>
        <v>0.98611111111111116</v>
      </c>
      <c r="Z22" s="66">
        <f t="shared" si="3"/>
        <v>0.90243902439024393</v>
      </c>
      <c r="AA22" s="66">
        <f t="shared" si="4"/>
        <v>0.91666666666666663</v>
      </c>
      <c r="AB22" s="66">
        <f t="shared" si="5"/>
        <v>0.94308943089430897</v>
      </c>
      <c r="AC22" s="66">
        <f t="shared" si="6"/>
        <v>0.92682926829268297</v>
      </c>
      <c r="AD22" s="66">
        <f t="shared" si="7"/>
        <v>0.95522388059701491</v>
      </c>
      <c r="AE22" s="66">
        <f t="shared" si="8"/>
        <v>0.90243902439024393</v>
      </c>
      <c r="AF22" s="66">
        <f t="shared" si="9"/>
        <v>0.91056910569105687</v>
      </c>
      <c r="AG22" s="66">
        <f t="shared" si="10"/>
        <v>0.90243902439024393</v>
      </c>
    </row>
    <row r="23" spans="1:33" x14ac:dyDescent="0.2">
      <c r="A23" s="26">
        <v>22</v>
      </c>
      <c r="B23" s="30" t="s">
        <v>439</v>
      </c>
      <c r="C23" s="64">
        <v>171</v>
      </c>
      <c r="D23" s="64">
        <v>152</v>
      </c>
      <c r="E23" s="27">
        <v>147</v>
      </c>
      <c r="F23" s="64">
        <v>144</v>
      </c>
      <c r="G23" s="27">
        <v>140</v>
      </c>
      <c r="H23" s="27">
        <v>154</v>
      </c>
      <c r="I23" s="27">
        <v>39</v>
      </c>
      <c r="J23" s="27">
        <v>37</v>
      </c>
      <c r="K23" s="27">
        <v>163</v>
      </c>
      <c r="L23" s="27">
        <v>168</v>
      </c>
      <c r="M23" s="64">
        <v>160</v>
      </c>
      <c r="N23" s="27">
        <v>158</v>
      </c>
      <c r="O23" s="27">
        <v>156</v>
      </c>
      <c r="P23" s="27">
        <v>162</v>
      </c>
      <c r="Q23" s="27">
        <v>158</v>
      </c>
      <c r="R23" s="27">
        <f>MIN(ROUNDUP(0.4*Численность!D25,0),600)</f>
        <v>98</v>
      </c>
      <c r="S23" s="64">
        <f>MIN(Численность!D25,600)</f>
        <v>244</v>
      </c>
      <c r="T23" s="64">
        <f t="shared" si="11"/>
        <v>158</v>
      </c>
      <c r="U23" s="27">
        <f t="shared" si="12"/>
        <v>171</v>
      </c>
      <c r="V23" s="65">
        <f t="shared" si="0"/>
        <v>22</v>
      </c>
      <c r="W23" s="65" t="str">
        <f>'для таблиц'!B25</f>
        <v>ГБОУ «ООШ С.П. ГАЛАШКИ»</v>
      </c>
      <c r="X23" s="66">
        <f t="shared" si="1"/>
        <v>0.97222222222222221</v>
      </c>
      <c r="Y23" s="66">
        <f t="shared" si="2"/>
        <v>0.96710526315789469</v>
      </c>
      <c r="Z23" s="66">
        <f t="shared" si="3"/>
        <v>0.90058479532163738</v>
      </c>
      <c r="AA23" s="66">
        <f t="shared" si="4"/>
        <v>0.94871794871794868</v>
      </c>
      <c r="AB23" s="66">
        <f t="shared" si="5"/>
        <v>0.95321637426900585</v>
      </c>
      <c r="AC23" s="66">
        <f t="shared" si="6"/>
        <v>0.98245614035087714</v>
      </c>
      <c r="AD23" s="66">
        <f t="shared" si="7"/>
        <v>0.98750000000000004</v>
      </c>
      <c r="AE23" s="66">
        <f t="shared" si="8"/>
        <v>0.91228070175438591</v>
      </c>
      <c r="AF23" s="66">
        <f t="shared" si="9"/>
        <v>0.94736842105263153</v>
      </c>
      <c r="AG23" s="66">
        <f t="shared" si="10"/>
        <v>0.92397660818713445</v>
      </c>
    </row>
    <row r="24" spans="1:33" x14ac:dyDescent="0.2">
      <c r="A24" s="26">
        <v>23</v>
      </c>
      <c r="B24" s="30" t="s">
        <v>440</v>
      </c>
      <c r="C24" s="64">
        <v>188</v>
      </c>
      <c r="D24" s="64">
        <v>180</v>
      </c>
      <c r="E24" s="27">
        <v>180</v>
      </c>
      <c r="F24" s="64">
        <v>167</v>
      </c>
      <c r="G24" s="27">
        <v>167</v>
      </c>
      <c r="H24" s="27">
        <v>187</v>
      </c>
      <c r="I24" s="27">
        <v>140</v>
      </c>
      <c r="J24" s="27">
        <v>140</v>
      </c>
      <c r="K24" s="27">
        <v>187</v>
      </c>
      <c r="L24" s="27">
        <v>188</v>
      </c>
      <c r="M24" s="64">
        <v>182</v>
      </c>
      <c r="N24" s="27">
        <v>182</v>
      </c>
      <c r="O24" s="27">
        <v>188</v>
      </c>
      <c r="P24" s="27">
        <v>188</v>
      </c>
      <c r="Q24" s="27">
        <v>187</v>
      </c>
      <c r="R24" s="27">
        <f>MIN(ROUNDUP(0.4*Численность!D26,0),600)</f>
        <v>188</v>
      </c>
      <c r="S24" s="64">
        <f>MIN(Численность!D26,600)</f>
        <v>470</v>
      </c>
      <c r="T24" s="64">
        <f t="shared" si="11"/>
        <v>187</v>
      </c>
      <c r="U24" s="27">
        <f t="shared" si="12"/>
        <v>188</v>
      </c>
      <c r="V24" s="65">
        <f t="shared" si="0"/>
        <v>23</v>
      </c>
      <c r="W24" s="65" t="str">
        <f>'для таблиц'!B26</f>
        <v>ГБОУ «СОШ №2 С.П.ГАЛАШКИ»</v>
      </c>
      <c r="X24" s="66">
        <f t="shared" si="1"/>
        <v>1</v>
      </c>
      <c r="Y24" s="66">
        <f t="shared" si="2"/>
        <v>1</v>
      </c>
      <c r="Z24" s="66">
        <f t="shared" si="3"/>
        <v>0.99468085106382975</v>
      </c>
      <c r="AA24" s="66">
        <f t="shared" si="4"/>
        <v>1</v>
      </c>
      <c r="AB24" s="66">
        <f t="shared" si="5"/>
        <v>0.99468085106382975</v>
      </c>
      <c r="AC24" s="66">
        <f t="shared" si="6"/>
        <v>1</v>
      </c>
      <c r="AD24" s="66">
        <f t="shared" si="7"/>
        <v>1</v>
      </c>
      <c r="AE24" s="66">
        <f t="shared" si="8"/>
        <v>1</v>
      </c>
      <c r="AF24" s="66">
        <f t="shared" si="9"/>
        <v>1</v>
      </c>
      <c r="AG24" s="66">
        <f t="shared" si="10"/>
        <v>0.99468085106382975</v>
      </c>
    </row>
    <row r="25" spans="1:33" x14ac:dyDescent="0.2">
      <c r="A25" s="26">
        <v>24</v>
      </c>
      <c r="B25" s="30" t="s">
        <v>441</v>
      </c>
      <c r="C25" s="64">
        <v>274</v>
      </c>
      <c r="D25" s="64">
        <v>260</v>
      </c>
      <c r="E25" s="27">
        <v>258</v>
      </c>
      <c r="F25" s="64">
        <v>258</v>
      </c>
      <c r="G25" s="27">
        <v>256</v>
      </c>
      <c r="H25" s="27">
        <v>269</v>
      </c>
      <c r="I25" s="27">
        <v>189</v>
      </c>
      <c r="J25" s="27">
        <v>186</v>
      </c>
      <c r="K25" s="27">
        <v>270</v>
      </c>
      <c r="L25" s="27">
        <v>272</v>
      </c>
      <c r="M25" s="64">
        <v>237</v>
      </c>
      <c r="N25" s="27">
        <v>233</v>
      </c>
      <c r="O25" s="27">
        <v>265</v>
      </c>
      <c r="P25" s="27">
        <v>271</v>
      </c>
      <c r="Q25" s="27">
        <v>272</v>
      </c>
      <c r="R25" s="27">
        <f>MIN(ROUNDUP(0.4*Численность!D27,0),600)</f>
        <v>274</v>
      </c>
      <c r="S25" s="64">
        <f>MIN(Численность!D27,600)</f>
        <v>600</v>
      </c>
      <c r="T25" s="64">
        <f t="shared" si="11"/>
        <v>272</v>
      </c>
      <c r="U25" s="27">
        <f t="shared" si="12"/>
        <v>274</v>
      </c>
      <c r="V25" s="65">
        <f t="shared" si="0"/>
        <v>24</v>
      </c>
      <c r="W25" s="65" t="str">
        <f>'для таблиц'!B27</f>
        <v>ГБОУ «СОШ №1 С.П. ТРОИЦКОЕ»</v>
      </c>
      <c r="X25" s="66">
        <f t="shared" si="1"/>
        <v>0.99224806201550386</v>
      </c>
      <c r="Y25" s="66">
        <f t="shared" si="2"/>
        <v>0.99230769230769234</v>
      </c>
      <c r="Z25" s="66">
        <f t="shared" si="3"/>
        <v>0.98175182481751821</v>
      </c>
      <c r="AA25" s="66">
        <f t="shared" si="4"/>
        <v>0.98412698412698407</v>
      </c>
      <c r="AB25" s="66">
        <f t="shared" si="5"/>
        <v>0.98540145985401462</v>
      </c>
      <c r="AC25" s="66">
        <f t="shared" si="6"/>
        <v>0.99270072992700731</v>
      </c>
      <c r="AD25" s="66">
        <f t="shared" si="7"/>
        <v>0.9831223628691983</v>
      </c>
      <c r="AE25" s="66">
        <f t="shared" si="8"/>
        <v>0.96715328467153283</v>
      </c>
      <c r="AF25" s="66">
        <f t="shared" si="9"/>
        <v>0.98905109489051091</v>
      </c>
      <c r="AG25" s="66">
        <f t="shared" si="10"/>
        <v>0.99270072992700731</v>
      </c>
    </row>
    <row r="26" spans="1:33" x14ac:dyDescent="0.2">
      <c r="A26" s="26">
        <v>25</v>
      </c>
      <c r="B26" s="30" t="s">
        <v>442</v>
      </c>
      <c r="C26" s="64">
        <v>266</v>
      </c>
      <c r="D26" s="64">
        <v>220</v>
      </c>
      <c r="E26" s="27">
        <v>214</v>
      </c>
      <c r="F26" s="64">
        <v>198</v>
      </c>
      <c r="G26" s="27">
        <v>197</v>
      </c>
      <c r="H26" s="27">
        <v>254</v>
      </c>
      <c r="I26" s="27">
        <v>130</v>
      </c>
      <c r="J26" s="27">
        <v>126</v>
      </c>
      <c r="K26" s="27">
        <v>256</v>
      </c>
      <c r="L26" s="27">
        <v>261</v>
      </c>
      <c r="M26" s="64">
        <v>192</v>
      </c>
      <c r="N26" s="27">
        <v>188</v>
      </c>
      <c r="O26" s="27">
        <v>251</v>
      </c>
      <c r="P26" s="27">
        <v>259</v>
      </c>
      <c r="Q26" s="27">
        <v>255</v>
      </c>
      <c r="R26" s="27">
        <f>MIN(ROUNDUP(0.4*Численность!D28,0),600)</f>
        <v>266</v>
      </c>
      <c r="S26" s="64">
        <f>MIN(Численность!D28,600)</f>
        <v>600</v>
      </c>
      <c r="T26" s="64">
        <f t="shared" si="11"/>
        <v>255</v>
      </c>
      <c r="U26" s="27">
        <f t="shared" si="12"/>
        <v>266</v>
      </c>
      <c r="V26" s="65">
        <f t="shared" si="0"/>
        <v>25</v>
      </c>
      <c r="W26" s="65" t="str">
        <f>'для таблиц'!B28</f>
        <v>ГБОУ «СОШ№5 С.П. ТРОИЦКОЕ»</v>
      </c>
      <c r="X26" s="66">
        <f t="shared" si="1"/>
        <v>0.99494949494949492</v>
      </c>
      <c r="Y26" s="66">
        <f t="shared" si="2"/>
        <v>0.97272727272727277</v>
      </c>
      <c r="Z26" s="66">
        <f t="shared" si="3"/>
        <v>0.95488721804511278</v>
      </c>
      <c r="AA26" s="66">
        <f t="shared" si="4"/>
        <v>0.96923076923076923</v>
      </c>
      <c r="AB26" s="66">
        <f t="shared" si="5"/>
        <v>0.96240601503759393</v>
      </c>
      <c r="AC26" s="66">
        <f t="shared" si="6"/>
        <v>0.98120300751879697</v>
      </c>
      <c r="AD26" s="66">
        <f t="shared" si="7"/>
        <v>0.97916666666666663</v>
      </c>
      <c r="AE26" s="66">
        <f t="shared" si="8"/>
        <v>0.94360902255639101</v>
      </c>
      <c r="AF26" s="66">
        <f t="shared" si="9"/>
        <v>0.97368421052631582</v>
      </c>
      <c r="AG26" s="66">
        <f t="shared" si="10"/>
        <v>0.95864661654135341</v>
      </c>
    </row>
    <row r="27" spans="1:33" x14ac:dyDescent="0.2">
      <c r="A27" s="26">
        <v>26</v>
      </c>
      <c r="B27" s="30" t="s">
        <v>443</v>
      </c>
      <c r="C27" s="27">
        <v>28</v>
      </c>
      <c r="D27" s="27">
        <v>27</v>
      </c>
      <c r="E27" s="27">
        <v>27</v>
      </c>
      <c r="F27" s="27">
        <v>26</v>
      </c>
      <c r="G27" s="27">
        <v>26</v>
      </c>
      <c r="H27" s="27">
        <v>28</v>
      </c>
      <c r="I27" s="27">
        <v>10</v>
      </c>
      <c r="J27" s="27">
        <v>10</v>
      </c>
      <c r="K27" s="27">
        <v>28</v>
      </c>
      <c r="L27" s="27">
        <v>28</v>
      </c>
      <c r="M27" s="27">
        <v>27</v>
      </c>
      <c r="N27" s="27">
        <v>27</v>
      </c>
      <c r="O27" s="27">
        <v>27</v>
      </c>
      <c r="P27" s="27">
        <v>28</v>
      </c>
      <c r="Q27" s="27">
        <v>28</v>
      </c>
      <c r="R27" s="27">
        <f>MIN(ROUNDUP(0.4*Численность!D29,0),600)</f>
        <v>28</v>
      </c>
      <c r="S27" s="64">
        <f>MIN(Численность!D29,600)</f>
        <v>69</v>
      </c>
      <c r="T27" s="64">
        <f t="shared" si="11"/>
        <v>28</v>
      </c>
      <c r="U27" s="27">
        <f t="shared" si="12"/>
        <v>28</v>
      </c>
      <c r="V27" s="65">
        <f t="shared" ref="V27:V90" si="13">A27</f>
        <v>26</v>
      </c>
      <c r="W27" s="65" t="str">
        <f>'для таблиц'!B29</f>
        <v>ГБОУ «НОШ С.П. БЕРД-ЮРТ»</v>
      </c>
      <c r="X27" s="66">
        <f t="shared" ref="X27:X90" si="14">G27/F27</f>
        <v>1</v>
      </c>
      <c r="Y27" s="66">
        <f t="shared" ref="Y27:Y90" si="15">E27/D27</f>
        <v>1</v>
      </c>
      <c r="Z27" s="66">
        <f t="shared" ref="Z27:Z90" si="16">H27/$C27</f>
        <v>1</v>
      </c>
      <c r="AA27" s="66">
        <f t="shared" ref="AA27:AA90" si="17">J27/I27</f>
        <v>1</v>
      </c>
      <c r="AB27" s="66">
        <f t="shared" ref="AB27:AB90" si="18">K27/$C27</f>
        <v>1</v>
      </c>
      <c r="AC27" s="66">
        <f t="shared" ref="AC27:AC90" si="19">L27/$C27</f>
        <v>1</v>
      </c>
      <c r="AD27" s="66">
        <f t="shared" ref="AD27:AD90" si="20">N27/M27</f>
        <v>1</v>
      </c>
      <c r="AE27" s="66">
        <f t="shared" ref="AE27:AE90" si="21">O27/$C27</f>
        <v>0.9642857142857143</v>
      </c>
      <c r="AF27" s="66">
        <f t="shared" ref="AF27:AF90" si="22">P27/$C27</f>
        <v>1</v>
      </c>
      <c r="AG27" s="66">
        <f t="shared" ref="AG27:AG90" si="23">Q27/$C27</f>
        <v>1</v>
      </c>
    </row>
    <row r="28" spans="1:33" x14ac:dyDescent="0.2">
      <c r="A28" s="26">
        <v>27</v>
      </c>
      <c r="B28" s="30" t="s">
        <v>444</v>
      </c>
      <c r="C28" s="64">
        <v>496</v>
      </c>
      <c r="D28" s="64">
        <v>355</v>
      </c>
      <c r="E28" s="64">
        <v>340</v>
      </c>
      <c r="F28" s="64">
        <v>306</v>
      </c>
      <c r="G28" s="64">
        <v>289</v>
      </c>
      <c r="H28" s="64">
        <v>461</v>
      </c>
      <c r="I28" s="64">
        <v>142</v>
      </c>
      <c r="J28" s="64">
        <v>134</v>
      </c>
      <c r="K28" s="64">
        <v>476</v>
      </c>
      <c r="L28" s="64">
        <v>477</v>
      </c>
      <c r="M28" s="64">
        <v>328</v>
      </c>
      <c r="N28" s="64">
        <v>324</v>
      </c>
      <c r="O28" s="64">
        <v>466</v>
      </c>
      <c r="P28" s="64">
        <v>456</v>
      </c>
      <c r="Q28" s="64">
        <v>473</v>
      </c>
      <c r="R28" s="27">
        <f>MIN(ROUNDUP(0.4*Численность!D30,0),600)</f>
        <v>496</v>
      </c>
      <c r="S28" s="64">
        <f>MIN(Численность!D30,600)</f>
        <v>600</v>
      </c>
      <c r="T28" s="64">
        <f t="shared" si="11"/>
        <v>473</v>
      </c>
      <c r="U28" s="27">
        <f t="shared" si="12"/>
        <v>496</v>
      </c>
      <c r="V28" s="65">
        <f t="shared" si="13"/>
        <v>27</v>
      </c>
      <c r="W28" s="65" t="str">
        <f>'для таблиц'!B30</f>
        <v>ГБОУ «СОШ №1 г. Карабулак»</v>
      </c>
      <c r="X28" s="66">
        <f t="shared" si="14"/>
        <v>0.94444444444444442</v>
      </c>
      <c r="Y28" s="66">
        <f t="shared" si="15"/>
        <v>0.95774647887323938</v>
      </c>
      <c r="Z28" s="66">
        <f t="shared" si="16"/>
        <v>0.92943548387096775</v>
      </c>
      <c r="AA28" s="66">
        <f t="shared" si="17"/>
        <v>0.94366197183098588</v>
      </c>
      <c r="AB28" s="66">
        <f t="shared" si="18"/>
        <v>0.95967741935483875</v>
      </c>
      <c r="AC28" s="66">
        <f t="shared" si="19"/>
        <v>0.96169354838709675</v>
      </c>
      <c r="AD28" s="66">
        <f t="shared" si="20"/>
        <v>0.98780487804878048</v>
      </c>
      <c r="AE28" s="66">
        <f t="shared" si="21"/>
        <v>0.93951612903225812</v>
      </c>
      <c r="AF28" s="66">
        <f t="shared" si="22"/>
        <v>0.91935483870967738</v>
      </c>
      <c r="AG28" s="66">
        <f t="shared" si="23"/>
        <v>0.9536290322580645</v>
      </c>
    </row>
    <row r="29" spans="1:33" x14ac:dyDescent="0.2">
      <c r="A29" s="26">
        <v>28</v>
      </c>
      <c r="B29" s="30" t="s">
        <v>445</v>
      </c>
      <c r="C29" s="27">
        <v>357</v>
      </c>
      <c r="D29" s="27">
        <v>355</v>
      </c>
      <c r="E29" s="27">
        <v>353</v>
      </c>
      <c r="F29" s="27">
        <v>349</v>
      </c>
      <c r="G29" s="27">
        <v>348</v>
      </c>
      <c r="H29" s="27">
        <v>357</v>
      </c>
      <c r="I29" s="27">
        <v>274</v>
      </c>
      <c r="J29" s="27">
        <v>271</v>
      </c>
      <c r="K29" s="27">
        <v>355</v>
      </c>
      <c r="L29" s="27">
        <v>357</v>
      </c>
      <c r="M29" s="27">
        <v>356</v>
      </c>
      <c r="N29" s="27">
        <v>356</v>
      </c>
      <c r="O29" s="27">
        <v>357</v>
      </c>
      <c r="P29" s="27">
        <v>356</v>
      </c>
      <c r="Q29" s="27">
        <v>356</v>
      </c>
      <c r="R29" s="27">
        <f>MIN(ROUNDUP(0.4*Численность!D31,0),600)</f>
        <v>357</v>
      </c>
      <c r="S29" s="64">
        <f>MIN(Численность!D31,600)</f>
        <v>600</v>
      </c>
      <c r="T29" s="64">
        <f t="shared" si="11"/>
        <v>356</v>
      </c>
      <c r="U29" s="27">
        <f t="shared" si="12"/>
        <v>357</v>
      </c>
      <c r="V29" s="65">
        <f t="shared" si="13"/>
        <v>28</v>
      </c>
      <c r="W29" s="65" t="str">
        <f>'для таблиц'!B31</f>
        <v>ГБОУ «СОШ №2 г. Карабулак»</v>
      </c>
      <c r="X29" s="66">
        <f t="shared" si="14"/>
        <v>0.99713467048710602</v>
      </c>
      <c r="Y29" s="66">
        <f t="shared" si="15"/>
        <v>0.9943661971830986</v>
      </c>
      <c r="Z29" s="66">
        <f t="shared" si="16"/>
        <v>1</v>
      </c>
      <c r="AA29" s="66">
        <f t="shared" si="17"/>
        <v>0.98905109489051091</v>
      </c>
      <c r="AB29" s="66">
        <f t="shared" si="18"/>
        <v>0.99439775910364148</v>
      </c>
      <c r="AC29" s="66">
        <f t="shared" si="19"/>
        <v>1</v>
      </c>
      <c r="AD29" s="66">
        <f t="shared" si="20"/>
        <v>1</v>
      </c>
      <c r="AE29" s="66">
        <f t="shared" si="21"/>
        <v>1</v>
      </c>
      <c r="AF29" s="66">
        <f t="shared" si="22"/>
        <v>0.99719887955182074</v>
      </c>
      <c r="AG29" s="66">
        <f t="shared" si="23"/>
        <v>0.99719887955182074</v>
      </c>
    </row>
    <row r="30" spans="1:33" x14ac:dyDescent="0.2">
      <c r="A30" s="26">
        <v>29</v>
      </c>
      <c r="B30" s="30" t="s">
        <v>446</v>
      </c>
      <c r="C30" s="27">
        <v>406</v>
      </c>
      <c r="D30" s="27">
        <v>397</v>
      </c>
      <c r="E30" s="27">
        <v>394</v>
      </c>
      <c r="F30" s="27">
        <v>395</v>
      </c>
      <c r="G30" s="27">
        <v>393</v>
      </c>
      <c r="H30" s="27">
        <v>404</v>
      </c>
      <c r="I30" s="27">
        <v>267</v>
      </c>
      <c r="J30" s="27">
        <v>266</v>
      </c>
      <c r="K30" s="27">
        <v>405</v>
      </c>
      <c r="L30" s="27">
        <v>405</v>
      </c>
      <c r="M30" s="27">
        <v>391</v>
      </c>
      <c r="N30" s="27">
        <v>389</v>
      </c>
      <c r="O30" s="27">
        <v>403</v>
      </c>
      <c r="P30" s="27">
        <v>404</v>
      </c>
      <c r="Q30" s="27">
        <v>403</v>
      </c>
      <c r="R30" s="27">
        <f>MIN(ROUNDUP(0.4*Численность!D32,0),600)</f>
        <v>406</v>
      </c>
      <c r="S30" s="64">
        <f>MIN(Численность!D32,600)</f>
        <v>600</v>
      </c>
      <c r="T30" s="64">
        <f t="shared" si="11"/>
        <v>403</v>
      </c>
      <c r="U30" s="27">
        <f t="shared" si="12"/>
        <v>406</v>
      </c>
      <c r="V30" s="65">
        <f t="shared" si="13"/>
        <v>29</v>
      </c>
      <c r="W30" s="65" t="str">
        <f>'для таблиц'!B32</f>
        <v>ГБОУ «СОШ №4 г. Карабулак» ИМЕНИ АХМЕТА ХАМИЕВИЧА БОКОВА»</v>
      </c>
      <c r="X30" s="66">
        <f t="shared" si="14"/>
        <v>0.99493670886075947</v>
      </c>
      <c r="Y30" s="66">
        <f t="shared" si="15"/>
        <v>0.99244332493702769</v>
      </c>
      <c r="Z30" s="66">
        <f t="shared" si="16"/>
        <v>0.99507389162561577</v>
      </c>
      <c r="AA30" s="66">
        <f t="shared" si="17"/>
        <v>0.99625468164794007</v>
      </c>
      <c r="AB30" s="66">
        <f t="shared" si="18"/>
        <v>0.99753694581280783</v>
      </c>
      <c r="AC30" s="66">
        <f t="shared" si="19"/>
        <v>0.99753694581280783</v>
      </c>
      <c r="AD30" s="66">
        <f t="shared" si="20"/>
        <v>0.99488491048593353</v>
      </c>
      <c r="AE30" s="66">
        <f t="shared" si="21"/>
        <v>0.9926108374384236</v>
      </c>
      <c r="AF30" s="66">
        <f t="shared" si="22"/>
        <v>0.99507389162561577</v>
      </c>
      <c r="AG30" s="66">
        <f t="shared" si="23"/>
        <v>0.9926108374384236</v>
      </c>
    </row>
    <row r="31" spans="1:33" x14ac:dyDescent="0.2">
      <c r="A31" s="26">
        <v>30</v>
      </c>
      <c r="B31" s="30" t="s">
        <v>412</v>
      </c>
      <c r="C31" s="27">
        <v>147</v>
      </c>
      <c r="D31" s="27">
        <v>107</v>
      </c>
      <c r="E31" s="27">
        <v>105</v>
      </c>
      <c r="F31" s="27">
        <v>95</v>
      </c>
      <c r="G31" s="27">
        <v>92</v>
      </c>
      <c r="H31" s="27">
        <v>141</v>
      </c>
      <c r="I31" s="27">
        <v>31</v>
      </c>
      <c r="J31" s="27">
        <v>30</v>
      </c>
      <c r="K31" s="27">
        <v>144</v>
      </c>
      <c r="L31" s="27">
        <v>145</v>
      </c>
      <c r="M31" s="27">
        <v>89</v>
      </c>
      <c r="N31" s="27">
        <v>87</v>
      </c>
      <c r="O31" s="27">
        <v>143</v>
      </c>
      <c r="P31" s="27">
        <v>141</v>
      </c>
      <c r="Q31" s="27">
        <v>143</v>
      </c>
      <c r="R31" s="27">
        <f>MIN(ROUNDUP(0.4*Численность!D33,0),600)</f>
        <v>147</v>
      </c>
      <c r="S31" s="64">
        <f>MIN(Численность!D33,600)</f>
        <v>367</v>
      </c>
      <c r="T31" s="64">
        <f t="shared" si="11"/>
        <v>143</v>
      </c>
      <c r="U31" s="27">
        <f t="shared" si="12"/>
        <v>147</v>
      </c>
      <c r="V31" s="65">
        <f t="shared" si="13"/>
        <v>30</v>
      </c>
      <c r="W31" s="65" t="str">
        <f>'для таблиц'!B33</f>
        <v>ГБОУ «СОШ №6 г. Карабулак»</v>
      </c>
      <c r="X31" s="66">
        <f t="shared" si="14"/>
        <v>0.96842105263157896</v>
      </c>
      <c r="Y31" s="66">
        <f t="shared" si="15"/>
        <v>0.98130841121495327</v>
      </c>
      <c r="Z31" s="66">
        <f t="shared" si="16"/>
        <v>0.95918367346938771</v>
      </c>
      <c r="AA31" s="66">
        <f t="shared" si="17"/>
        <v>0.967741935483871</v>
      </c>
      <c r="AB31" s="66">
        <f t="shared" si="18"/>
        <v>0.97959183673469385</v>
      </c>
      <c r="AC31" s="66">
        <f t="shared" si="19"/>
        <v>0.98639455782312924</v>
      </c>
      <c r="AD31" s="66">
        <f t="shared" si="20"/>
        <v>0.97752808988764039</v>
      </c>
      <c r="AE31" s="66">
        <f t="shared" si="21"/>
        <v>0.97278911564625847</v>
      </c>
      <c r="AF31" s="66">
        <f t="shared" si="22"/>
        <v>0.95918367346938771</v>
      </c>
      <c r="AG31" s="66">
        <f t="shared" si="23"/>
        <v>0.97278911564625847</v>
      </c>
    </row>
    <row r="32" spans="1:33" x14ac:dyDescent="0.2">
      <c r="A32" s="26">
        <v>31</v>
      </c>
      <c r="B32" s="30" t="s">
        <v>447</v>
      </c>
      <c r="C32" s="27">
        <v>160</v>
      </c>
      <c r="D32" s="27">
        <v>132</v>
      </c>
      <c r="E32" s="27">
        <v>129</v>
      </c>
      <c r="F32" s="27">
        <v>129</v>
      </c>
      <c r="G32" s="27">
        <v>122</v>
      </c>
      <c r="H32" s="27">
        <v>147</v>
      </c>
      <c r="I32" s="27">
        <v>67</v>
      </c>
      <c r="J32" s="27">
        <v>66</v>
      </c>
      <c r="K32" s="27">
        <v>151</v>
      </c>
      <c r="L32" s="27">
        <v>150</v>
      </c>
      <c r="M32" s="27">
        <v>132</v>
      </c>
      <c r="N32" s="27">
        <v>127</v>
      </c>
      <c r="O32" s="27">
        <v>149</v>
      </c>
      <c r="P32" s="27">
        <v>145</v>
      </c>
      <c r="Q32" s="27">
        <v>152</v>
      </c>
      <c r="R32" s="27">
        <f>MIN(ROUNDUP(0.4*Численность!D34,0),600)</f>
        <v>160</v>
      </c>
      <c r="S32" s="64">
        <f>MIN(Численность!D34,600)</f>
        <v>400</v>
      </c>
      <c r="T32" s="64">
        <f t="shared" si="11"/>
        <v>152</v>
      </c>
      <c r="U32" s="27">
        <f t="shared" si="12"/>
        <v>160</v>
      </c>
      <c r="V32" s="65">
        <f t="shared" si="13"/>
        <v>31</v>
      </c>
      <c r="W32" s="65" t="str">
        <f>'для таблиц'!B34</f>
        <v>ГБОУ «СОШ№7 г. Карабулак»</v>
      </c>
      <c r="X32" s="66">
        <f t="shared" si="14"/>
        <v>0.94573643410852715</v>
      </c>
      <c r="Y32" s="66">
        <f t="shared" si="15"/>
        <v>0.97727272727272729</v>
      </c>
      <c r="Z32" s="66">
        <f t="shared" si="16"/>
        <v>0.91874999999999996</v>
      </c>
      <c r="AA32" s="66">
        <f t="shared" si="17"/>
        <v>0.9850746268656716</v>
      </c>
      <c r="AB32" s="66">
        <f t="shared" si="18"/>
        <v>0.94374999999999998</v>
      </c>
      <c r="AC32" s="66">
        <f t="shared" si="19"/>
        <v>0.9375</v>
      </c>
      <c r="AD32" s="66">
        <f t="shared" si="20"/>
        <v>0.96212121212121215</v>
      </c>
      <c r="AE32" s="66">
        <f t="shared" si="21"/>
        <v>0.93125000000000002</v>
      </c>
      <c r="AF32" s="66">
        <f t="shared" si="22"/>
        <v>0.90625</v>
      </c>
      <c r="AG32" s="66">
        <f t="shared" si="23"/>
        <v>0.95</v>
      </c>
    </row>
    <row r="33" spans="1:33" x14ac:dyDescent="0.2">
      <c r="A33" s="26">
        <v>32</v>
      </c>
      <c r="B33" s="30" t="s">
        <v>448</v>
      </c>
      <c r="C33" s="27">
        <v>46</v>
      </c>
      <c r="D33" s="27">
        <v>32</v>
      </c>
      <c r="E33" s="27">
        <v>32</v>
      </c>
      <c r="F33" s="27">
        <v>25</v>
      </c>
      <c r="G33" s="27">
        <v>23</v>
      </c>
      <c r="H33" s="27">
        <v>43</v>
      </c>
      <c r="I33" s="27">
        <v>3</v>
      </c>
      <c r="J33" s="27">
        <v>3</v>
      </c>
      <c r="K33" s="27">
        <v>45</v>
      </c>
      <c r="L33" s="27">
        <v>45</v>
      </c>
      <c r="M33" s="27">
        <v>28</v>
      </c>
      <c r="N33" s="27">
        <v>28</v>
      </c>
      <c r="O33" s="27">
        <v>44</v>
      </c>
      <c r="P33" s="27">
        <v>45</v>
      </c>
      <c r="Q33" s="27">
        <v>46</v>
      </c>
      <c r="R33" s="27">
        <f>MIN(ROUNDUP(0.4*Численность!D35,0),600)</f>
        <v>40</v>
      </c>
      <c r="S33" s="64">
        <f>MIN(Численность!D35,600)</f>
        <v>100</v>
      </c>
      <c r="T33" s="64">
        <f t="shared" si="11"/>
        <v>46</v>
      </c>
      <c r="U33" s="27">
        <f t="shared" si="12"/>
        <v>46</v>
      </c>
      <c r="V33" s="65">
        <f t="shared" si="13"/>
        <v>32</v>
      </c>
      <c r="W33" s="65" t="str">
        <f>'для таблиц'!B35</f>
        <v>ГБДОУ «ДЕТСКИЙ САД Г.СУНЖА «СКАЗОЧНЫЙ»</v>
      </c>
      <c r="X33" s="66">
        <f t="shared" si="14"/>
        <v>0.92</v>
      </c>
      <c r="Y33" s="66">
        <f t="shared" si="15"/>
        <v>1</v>
      </c>
      <c r="Z33" s="66">
        <f t="shared" si="16"/>
        <v>0.93478260869565222</v>
      </c>
      <c r="AA33" s="66">
        <f t="shared" si="17"/>
        <v>1</v>
      </c>
      <c r="AB33" s="66">
        <f t="shared" si="18"/>
        <v>0.97826086956521741</v>
      </c>
      <c r="AC33" s="66">
        <f t="shared" si="19"/>
        <v>0.97826086956521741</v>
      </c>
      <c r="AD33" s="66">
        <f t="shared" si="20"/>
        <v>1</v>
      </c>
      <c r="AE33" s="66">
        <f t="shared" si="21"/>
        <v>0.95652173913043481</v>
      </c>
      <c r="AF33" s="66">
        <f t="shared" si="22"/>
        <v>0.97826086956521741</v>
      </c>
      <c r="AG33" s="66">
        <f t="shared" si="23"/>
        <v>1</v>
      </c>
    </row>
    <row r="34" spans="1:33" x14ac:dyDescent="0.2">
      <c r="A34" s="26">
        <v>33</v>
      </c>
      <c r="B34" s="30" t="s">
        <v>449</v>
      </c>
      <c r="C34" s="27">
        <v>38</v>
      </c>
      <c r="D34" s="27">
        <v>36</v>
      </c>
      <c r="E34" s="27">
        <v>36</v>
      </c>
      <c r="F34" s="27">
        <v>27</v>
      </c>
      <c r="G34" s="27">
        <v>27</v>
      </c>
      <c r="H34" s="27">
        <v>38</v>
      </c>
      <c r="I34" s="27">
        <v>1</v>
      </c>
      <c r="J34" s="27">
        <v>1</v>
      </c>
      <c r="K34" s="27">
        <v>38</v>
      </c>
      <c r="L34" s="27">
        <v>38</v>
      </c>
      <c r="M34" s="27">
        <v>28</v>
      </c>
      <c r="N34" s="27">
        <v>28</v>
      </c>
      <c r="O34" s="27">
        <v>38</v>
      </c>
      <c r="P34" s="27">
        <v>38</v>
      </c>
      <c r="Q34" s="27">
        <v>38</v>
      </c>
      <c r="R34" s="27">
        <f>MIN(ROUNDUP(0.4*Численность!D36,0),600)</f>
        <v>38</v>
      </c>
      <c r="S34" s="64">
        <f>MIN(Численность!D36,600)</f>
        <v>95</v>
      </c>
      <c r="T34" s="64">
        <f t="shared" si="11"/>
        <v>38</v>
      </c>
      <c r="U34" s="27">
        <f t="shared" si="12"/>
        <v>38</v>
      </c>
      <c r="V34" s="65">
        <f t="shared" si="13"/>
        <v>33</v>
      </c>
      <c r="W34" s="65" t="str">
        <f>'для таблиц'!B36</f>
        <v>ГБДОУ «ДЕТСКИЙ САД - ЯСЛИ С. П. АЛХАСТЫ «СОЛНЫШКО»</v>
      </c>
      <c r="X34" s="66">
        <f t="shared" si="14"/>
        <v>1</v>
      </c>
      <c r="Y34" s="66">
        <f t="shared" si="15"/>
        <v>1</v>
      </c>
      <c r="Z34" s="66">
        <f t="shared" si="16"/>
        <v>1</v>
      </c>
      <c r="AA34" s="66">
        <f t="shared" si="17"/>
        <v>1</v>
      </c>
      <c r="AB34" s="66">
        <f t="shared" si="18"/>
        <v>1</v>
      </c>
      <c r="AC34" s="66">
        <f t="shared" si="19"/>
        <v>1</v>
      </c>
      <c r="AD34" s="66">
        <f t="shared" si="20"/>
        <v>1</v>
      </c>
      <c r="AE34" s="66">
        <f t="shared" si="21"/>
        <v>1</v>
      </c>
      <c r="AF34" s="66">
        <f t="shared" si="22"/>
        <v>1</v>
      </c>
      <c r="AG34" s="66">
        <f t="shared" si="23"/>
        <v>1</v>
      </c>
    </row>
    <row r="35" spans="1:33" x14ac:dyDescent="0.2">
      <c r="A35" s="26">
        <v>34</v>
      </c>
      <c r="B35" s="30" t="s">
        <v>450</v>
      </c>
      <c r="C35" s="27">
        <v>80</v>
      </c>
      <c r="D35" s="27">
        <v>61</v>
      </c>
      <c r="E35" s="27">
        <v>60</v>
      </c>
      <c r="F35" s="27">
        <v>46</v>
      </c>
      <c r="G35" s="27">
        <v>45</v>
      </c>
      <c r="H35" s="27">
        <v>76</v>
      </c>
      <c r="I35" s="27">
        <v>3</v>
      </c>
      <c r="J35" s="27">
        <v>3</v>
      </c>
      <c r="K35" s="27">
        <v>76</v>
      </c>
      <c r="L35" s="27">
        <v>77</v>
      </c>
      <c r="M35" s="27">
        <v>47</v>
      </c>
      <c r="N35" s="27">
        <v>47</v>
      </c>
      <c r="O35" s="27">
        <v>79</v>
      </c>
      <c r="P35" s="27">
        <v>78</v>
      </c>
      <c r="Q35" s="27">
        <v>79</v>
      </c>
      <c r="R35" s="27">
        <f>MIN(ROUNDUP(0.4*Численность!D37,0),600)</f>
        <v>80</v>
      </c>
      <c r="S35" s="64">
        <f>MIN(Численность!D37,600)</f>
        <v>200</v>
      </c>
      <c r="T35" s="64">
        <f t="shared" si="11"/>
        <v>79</v>
      </c>
      <c r="U35" s="27">
        <f t="shared" si="12"/>
        <v>80</v>
      </c>
      <c r="V35" s="65">
        <f t="shared" si="13"/>
        <v>34</v>
      </c>
      <c r="W35" s="65" t="str">
        <f>'для таблиц'!B37</f>
        <v>ГБДОУ «ДЕТСКИЙ САД-ЯСЛИ №2 С.П.ТРОИЦКОЕ «АЬРЗИ-К1ОРИГ»</v>
      </c>
      <c r="X35" s="66">
        <f t="shared" si="14"/>
        <v>0.97826086956521741</v>
      </c>
      <c r="Y35" s="66">
        <f t="shared" si="15"/>
        <v>0.98360655737704916</v>
      </c>
      <c r="Z35" s="66">
        <f t="shared" si="16"/>
        <v>0.95</v>
      </c>
      <c r="AA35" s="66">
        <f t="shared" si="17"/>
        <v>1</v>
      </c>
      <c r="AB35" s="66">
        <f t="shared" si="18"/>
        <v>0.95</v>
      </c>
      <c r="AC35" s="66">
        <f t="shared" si="19"/>
        <v>0.96250000000000002</v>
      </c>
      <c r="AD35" s="66">
        <f t="shared" si="20"/>
        <v>1</v>
      </c>
      <c r="AE35" s="66">
        <f t="shared" si="21"/>
        <v>0.98750000000000004</v>
      </c>
      <c r="AF35" s="66">
        <f t="shared" si="22"/>
        <v>0.97499999999999998</v>
      </c>
      <c r="AG35" s="66">
        <f t="shared" si="23"/>
        <v>0.98750000000000004</v>
      </c>
    </row>
    <row r="36" spans="1:33" x14ac:dyDescent="0.2">
      <c r="A36" s="26">
        <v>35</v>
      </c>
      <c r="B36" s="30" t="s">
        <v>451</v>
      </c>
      <c r="C36" s="27">
        <v>92</v>
      </c>
      <c r="D36" s="27">
        <v>84</v>
      </c>
      <c r="E36" s="27">
        <v>83</v>
      </c>
      <c r="F36" s="27">
        <v>84</v>
      </c>
      <c r="G36" s="27">
        <v>83</v>
      </c>
      <c r="H36" s="27">
        <v>91</v>
      </c>
      <c r="I36" s="27">
        <v>2</v>
      </c>
      <c r="J36" s="27">
        <v>2</v>
      </c>
      <c r="K36" s="27">
        <v>92</v>
      </c>
      <c r="L36" s="27">
        <v>91</v>
      </c>
      <c r="M36" s="27">
        <v>79</v>
      </c>
      <c r="N36" s="27">
        <v>78</v>
      </c>
      <c r="O36" s="27">
        <v>91</v>
      </c>
      <c r="P36" s="27">
        <v>91</v>
      </c>
      <c r="Q36" s="27">
        <v>92</v>
      </c>
      <c r="R36" s="27">
        <f>MIN(ROUNDUP(0.4*Численность!D38,0),600)</f>
        <v>92</v>
      </c>
      <c r="S36" s="64">
        <f>MIN(Численность!D38,600)</f>
        <v>230</v>
      </c>
      <c r="T36" s="64">
        <f t="shared" si="11"/>
        <v>92</v>
      </c>
      <c r="U36" s="27">
        <f t="shared" si="12"/>
        <v>92</v>
      </c>
      <c r="V36" s="65">
        <f t="shared" si="13"/>
        <v>35</v>
      </c>
      <c r="W36" s="65" t="str">
        <f>'для таблиц'!B38</f>
        <v>ГБДОУ «ДЕТСКИЙ САД №1 С.П.ТРОИЦКОЕ «ДЮЙМОВОЧКА»</v>
      </c>
      <c r="X36" s="66">
        <f t="shared" si="14"/>
        <v>0.98809523809523814</v>
      </c>
      <c r="Y36" s="66">
        <f t="shared" si="15"/>
        <v>0.98809523809523814</v>
      </c>
      <c r="Z36" s="66">
        <f t="shared" si="16"/>
        <v>0.98913043478260865</v>
      </c>
      <c r="AA36" s="66">
        <f t="shared" si="17"/>
        <v>1</v>
      </c>
      <c r="AB36" s="66">
        <f t="shared" si="18"/>
        <v>1</v>
      </c>
      <c r="AC36" s="66">
        <f t="shared" si="19"/>
        <v>0.98913043478260865</v>
      </c>
      <c r="AD36" s="66">
        <f t="shared" si="20"/>
        <v>0.98734177215189878</v>
      </c>
      <c r="AE36" s="66">
        <f t="shared" si="21"/>
        <v>0.98913043478260865</v>
      </c>
      <c r="AF36" s="66">
        <f t="shared" si="22"/>
        <v>0.98913043478260865</v>
      </c>
      <c r="AG36" s="66">
        <f t="shared" si="23"/>
        <v>1</v>
      </c>
    </row>
    <row r="37" spans="1:33" x14ac:dyDescent="0.2">
      <c r="A37" s="26">
        <v>36</v>
      </c>
      <c r="B37" s="30" t="s">
        <v>452</v>
      </c>
      <c r="C37" s="27">
        <v>84</v>
      </c>
      <c r="D37" s="27">
        <v>70</v>
      </c>
      <c r="E37" s="27">
        <v>70</v>
      </c>
      <c r="F37" s="27">
        <v>73</v>
      </c>
      <c r="G37" s="27">
        <v>72</v>
      </c>
      <c r="H37" s="27">
        <v>80</v>
      </c>
      <c r="I37" s="27">
        <v>5</v>
      </c>
      <c r="J37" s="27">
        <v>5</v>
      </c>
      <c r="K37" s="27">
        <v>81</v>
      </c>
      <c r="L37" s="27">
        <v>83</v>
      </c>
      <c r="M37" s="27">
        <v>69</v>
      </c>
      <c r="N37" s="27">
        <v>69</v>
      </c>
      <c r="O37" s="27">
        <v>82</v>
      </c>
      <c r="P37" s="27">
        <v>81</v>
      </c>
      <c r="Q37" s="27">
        <v>82</v>
      </c>
      <c r="R37" s="27">
        <f>MIN(ROUNDUP(0.4*Численность!D39,0),600)</f>
        <v>84</v>
      </c>
      <c r="S37" s="64">
        <f>MIN(Численность!D39,600)</f>
        <v>210</v>
      </c>
      <c r="T37" s="64">
        <f t="shared" si="11"/>
        <v>82</v>
      </c>
      <c r="U37" s="27">
        <f t="shared" si="12"/>
        <v>84</v>
      </c>
      <c r="V37" s="65">
        <f t="shared" si="13"/>
        <v>36</v>
      </c>
      <c r="W37" s="65" t="str">
        <f>'для таблиц'!B39</f>
        <v>ГБДОУ ДЕТСКИЙ САД-ЯСЛИ С.П.НЕСТЕРОВСКОЕ «РАДУГА»</v>
      </c>
      <c r="X37" s="66">
        <f t="shared" si="14"/>
        <v>0.98630136986301364</v>
      </c>
      <c r="Y37" s="66">
        <f t="shared" si="15"/>
        <v>1</v>
      </c>
      <c r="Z37" s="66">
        <f t="shared" si="16"/>
        <v>0.95238095238095233</v>
      </c>
      <c r="AA37" s="66">
        <f t="shared" si="17"/>
        <v>1</v>
      </c>
      <c r="AB37" s="66">
        <f t="shared" si="18"/>
        <v>0.9642857142857143</v>
      </c>
      <c r="AC37" s="66">
        <f t="shared" si="19"/>
        <v>0.98809523809523814</v>
      </c>
      <c r="AD37" s="66">
        <f t="shared" si="20"/>
        <v>1</v>
      </c>
      <c r="AE37" s="66">
        <f t="shared" si="21"/>
        <v>0.97619047619047616</v>
      </c>
      <c r="AF37" s="66">
        <f t="shared" si="22"/>
        <v>0.9642857142857143</v>
      </c>
      <c r="AG37" s="66">
        <f t="shared" si="23"/>
        <v>0.97619047619047616</v>
      </c>
    </row>
    <row r="38" spans="1:33" x14ac:dyDescent="0.2">
      <c r="A38" s="26">
        <v>37</v>
      </c>
      <c r="B38" s="30" t="s">
        <v>453</v>
      </c>
      <c r="C38" s="27">
        <v>100</v>
      </c>
      <c r="D38" s="27">
        <v>77</v>
      </c>
      <c r="E38" s="27">
        <v>75</v>
      </c>
      <c r="F38" s="27">
        <v>57</v>
      </c>
      <c r="G38" s="27">
        <v>54</v>
      </c>
      <c r="H38" s="27">
        <v>92</v>
      </c>
      <c r="I38" s="27">
        <v>4</v>
      </c>
      <c r="J38" s="27">
        <v>4</v>
      </c>
      <c r="K38" s="27">
        <v>95</v>
      </c>
      <c r="L38" s="27">
        <v>95</v>
      </c>
      <c r="M38" s="27">
        <v>61</v>
      </c>
      <c r="N38" s="27">
        <v>60</v>
      </c>
      <c r="O38" s="27">
        <v>94</v>
      </c>
      <c r="P38" s="27">
        <v>98</v>
      </c>
      <c r="Q38" s="27">
        <v>96</v>
      </c>
      <c r="R38" s="27">
        <f>MIN(ROUNDUP(0.4*Численность!D40,0),600)</f>
        <v>100</v>
      </c>
      <c r="S38" s="64">
        <f>MIN(Численность!D40,600)</f>
        <v>250</v>
      </c>
      <c r="T38" s="64">
        <f t="shared" si="11"/>
        <v>96</v>
      </c>
      <c r="U38" s="27">
        <f t="shared" si="12"/>
        <v>100</v>
      </c>
      <c r="V38" s="65">
        <f t="shared" si="13"/>
        <v>37</v>
      </c>
      <c r="W38" s="65" t="str">
        <f>'для таблиц'!B40</f>
        <v>ГБДОУ «ДЕТСКИЙ САД №4 с.п. Троицкое «Изумрудный город»</v>
      </c>
      <c r="X38" s="66">
        <f t="shared" si="14"/>
        <v>0.94736842105263153</v>
      </c>
      <c r="Y38" s="66">
        <f t="shared" si="15"/>
        <v>0.97402597402597402</v>
      </c>
      <c r="Z38" s="66">
        <f t="shared" si="16"/>
        <v>0.92</v>
      </c>
      <c r="AA38" s="66">
        <f t="shared" si="17"/>
        <v>1</v>
      </c>
      <c r="AB38" s="66">
        <f t="shared" si="18"/>
        <v>0.95</v>
      </c>
      <c r="AC38" s="66">
        <f t="shared" si="19"/>
        <v>0.95</v>
      </c>
      <c r="AD38" s="66">
        <f t="shared" si="20"/>
        <v>0.98360655737704916</v>
      </c>
      <c r="AE38" s="66">
        <f t="shared" si="21"/>
        <v>0.94</v>
      </c>
      <c r="AF38" s="66">
        <f t="shared" si="22"/>
        <v>0.98</v>
      </c>
      <c r="AG38" s="66">
        <f t="shared" si="23"/>
        <v>0.96</v>
      </c>
    </row>
    <row r="39" spans="1:33" x14ac:dyDescent="0.2">
      <c r="A39" s="26">
        <v>38</v>
      </c>
      <c r="B39" s="30" t="s">
        <v>454</v>
      </c>
      <c r="C39" s="27">
        <v>88</v>
      </c>
      <c r="D39" s="27">
        <v>63</v>
      </c>
      <c r="E39" s="27">
        <v>59</v>
      </c>
      <c r="F39" s="27">
        <v>58</v>
      </c>
      <c r="G39" s="27">
        <v>58</v>
      </c>
      <c r="H39" s="27">
        <v>81</v>
      </c>
      <c r="I39" s="27">
        <v>2</v>
      </c>
      <c r="J39" s="27">
        <v>2</v>
      </c>
      <c r="K39" s="27">
        <v>86</v>
      </c>
      <c r="L39" s="27">
        <v>87</v>
      </c>
      <c r="M39" s="27">
        <v>47</v>
      </c>
      <c r="N39" s="27">
        <v>46</v>
      </c>
      <c r="O39" s="27">
        <v>84</v>
      </c>
      <c r="P39" s="27">
        <v>86</v>
      </c>
      <c r="Q39" s="27">
        <v>86</v>
      </c>
      <c r="R39" s="27">
        <f>MIN(ROUNDUP(0.4*Численность!D41,0),600)</f>
        <v>88</v>
      </c>
      <c r="S39" s="64">
        <f>MIN(Численность!D41,600)</f>
        <v>220</v>
      </c>
      <c r="T39" s="64">
        <f t="shared" si="11"/>
        <v>86</v>
      </c>
      <c r="U39" s="27">
        <f t="shared" si="12"/>
        <v>88</v>
      </c>
      <c r="V39" s="65">
        <f t="shared" si="13"/>
        <v>38</v>
      </c>
      <c r="W39" s="65" t="str">
        <f>'для таблиц'!B41</f>
        <v>ГБДОУ « Детский сад №6 г. Карабулак «Страна детства»</v>
      </c>
      <c r="X39" s="66">
        <f t="shared" si="14"/>
        <v>1</v>
      </c>
      <c r="Y39" s="66">
        <f t="shared" si="15"/>
        <v>0.93650793650793651</v>
      </c>
      <c r="Z39" s="66">
        <f t="shared" si="16"/>
        <v>0.92045454545454541</v>
      </c>
      <c r="AA39" s="66">
        <f t="shared" si="17"/>
        <v>1</v>
      </c>
      <c r="AB39" s="66">
        <f t="shared" si="18"/>
        <v>0.97727272727272729</v>
      </c>
      <c r="AC39" s="66">
        <f t="shared" si="19"/>
        <v>0.98863636363636365</v>
      </c>
      <c r="AD39" s="66">
        <f t="shared" si="20"/>
        <v>0.97872340425531912</v>
      </c>
      <c r="AE39" s="66">
        <f t="shared" si="21"/>
        <v>0.95454545454545459</v>
      </c>
      <c r="AF39" s="66">
        <f t="shared" si="22"/>
        <v>0.97727272727272729</v>
      </c>
      <c r="AG39" s="66">
        <f t="shared" si="23"/>
        <v>0.97727272727272729</v>
      </c>
    </row>
    <row r="40" spans="1:33" x14ac:dyDescent="0.2">
      <c r="A40" s="26">
        <v>39</v>
      </c>
      <c r="B40" s="30" t="s">
        <v>455</v>
      </c>
      <c r="C40" s="27">
        <v>300</v>
      </c>
      <c r="D40" s="27">
        <v>287</v>
      </c>
      <c r="E40" s="27">
        <v>275</v>
      </c>
      <c r="F40" s="27">
        <v>261</v>
      </c>
      <c r="G40" s="27">
        <v>240</v>
      </c>
      <c r="H40" s="27">
        <v>298</v>
      </c>
      <c r="I40" s="27">
        <v>176</v>
      </c>
      <c r="J40" s="27">
        <v>172</v>
      </c>
      <c r="K40" s="27">
        <v>300</v>
      </c>
      <c r="L40" s="27">
        <v>299</v>
      </c>
      <c r="M40" s="27">
        <v>279</v>
      </c>
      <c r="N40" s="27">
        <v>278</v>
      </c>
      <c r="O40" s="27">
        <v>297</v>
      </c>
      <c r="P40" s="27">
        <v>296</v>
      </c>
      <c r="Q40" s="27">
        <v>299</v>
      </c>
      <c r="R40" s="27">
        <f>MIN(ROUNDUP(0.4*Численность!D42,0),600)</f>
        <v>300</v>
      </c>
      <c r="S40" s="64">
        <f>MIN(Численность!D42,600)</f>
        <v>600</v>
      </c>
      <c r="T40" s="64">
        <f t="shared" si="11"/>
        <v>299</v>
      </c>
      <c r="U40" s="27">
        <f t="shared" si="12"/>
        <v>300</v>
      </c>
      <c r="V40" s="65">
        <f t="shared" si="13"/>
        <v>39</v>
      </c>
      <c r="W40" s="65" t="str">
        <f>'для таблиц'!B42</f>
        <v>ГБОУ «ГИМНАЗИЯ №1 Г. МАЛГОБЕК»</v>
      </c>
      <c r="X40" s="66">
        <f t="shared" si="14"/>
        <v>0.91954022988505746</v>
      </c>
      <c r="Y40" s="66">
        <f t="shared" si="15"/>
        <v>0.95818815331010454</v>
      </c>
      <c r="Z40" s="66">
        <f t="shared" si="16"/>
        <v>0.99333333333333329</v>
      </c>
      <c r="AA40" s="66">
        <f t="shared" si="17"/>
        <v>0.97727272727272729</v>
      </c>
      <c r="AB40" s="66">
        <f t="shared" si="18"/>
        <v>1</v>
      </c>
      <c r="AC40" s="66">
        <f t="shared" si="19"/>
        <v>0.9966666666666667</v>
      </c>
      <c r="AD40" s="66">
        <f t="shared" si="20"/>
        <v>0.99641577060931896</v>
      </c>
      <c r="AE40" s="66">
        <f t="shared" si="21"/>
        <v>0.99</v>
      </c>
      <c r="AF40" s="66">
        <f t="shared" si="22"/>
        <v>0.98666666666666669</v>
      </c>
      <c r="AG40" s="66">
        <f t="shared" si="23"/>
        <v>0.9966666666666667</v>
      </c>
    </row>
    <row r="41" spans="1:33" x14ac:dyDescent="0.2">
      <c r="A41" s="26">
        <v>40</v>
      </c>
      <c r="B41" s="30" t="s">
        <v>456</v>
      </c>
      <c r="C41" s="27">
        <v>116</v>
      </c>
      <c r="D41" s="27">
        <v>114</v>
      </c>
      <c r="E41" s="27">
        <v>113</v>
      </c>
      <c r="F41" s="27">
        <v>112</v>
      </c>
      <c r="G41" s="27">
        <v>109</v>
      </c>
      <c r="H41" s="27">
        <v>114</v>
      </c>
      <c r="I41" s="27">
        <v>59</v>
      </c>
      <c r="J41" s="27">
        <v>58</v>
      </c>
      <c r="K41" s="27">
        <v>116</v>
      </c>
      <c r="L41" s="27">
        <v>116</v>
      </c>
      <c r="M41" s="27">
        <v>113</v>
      </c>
      <c r="N41" s="27">
        <v>112</v>
      </c>
      <c r="O41" s="27">
        <v>115</v>
      </c>
      <c r="P41" s="27">
        <v>115</v>
      </c>
      <c r="Q41" s="27">
        <v>116</v>
      </c>
      <c r="R41" s="27">
        <f>MIN(ROUNDUP(0.4*Численность!D43,0),600)</f>
        <v>116</v>
      </c>
      <c r="S41" s="64">
        <f>MIN(Численность!D43,600)</f>
        <v>288</v>
      </c>
      <c r="T41" s="64">
        <f t="shared" si="11"/>
        <v>116</v>
      </c>
      <c r="U41" s="27">
        <f t="shared" si="12"/>
        <v>116</v>
      </c>
      <c r="V41" s="65">
        <f t="shared" si="13"/>
        <v>40</v>
      </c>
      <c r="W41" s="65" t="str">
        <f>'для таблиц'!B43</f>
        <v>ГБОУ «СОШ №1 Г. МАЛГОБЕК»</v>
      </c>
      <c r="X41" s="66">
        <f t="shared" si="14"/>
        <v>0.9732142857142857</v>
      </c>
      <c r="Y41" s="66">
        <f t="shared" si="15"/>
        <v>0.99122807017543857</v>
      </c>
      <c r="Z41" s="66">
        <f t="shared" si="16"/>
        <v>0.98275862068965514</v>
      </c>
      <c r="AA41" s="66">
        <f t="shared" si="17"/>
        <v>0.98305084745762716</v>
      </c>
      <c r="AB41" s="66">
        <f t="shared" si="18"/>
        <v>1</v>
      </c>
      <c r="AC41" s="66">
        <f t="shared" si="19"/>
        <v>1</v>
      </c>
      <c r="AD41" s="66">
        <f t="shared" si="20"/>
        <v>0.99115044247787609</v>
      </c>
      <c r="AE41" s="66">
        <f t="shared" si="21"/>
        <v>0.99137931034482762</v>
      </c>
      <c r="AF41" s="66">
        <f t="shared" si="22"/>
        <v>0.99137931034482762</v>
      </c>
      <c r="AG41" s="66">
        <f t="shared" si="23"/>
        <v>1</v>
      </c>
    </row>
    <row r="42" spans="1:33" x14ac:dyDescent="0.2">
      <c r="A42" s="26">
        <v>41</v>
      </c>
      <c r="B42" s="30" t="s">
        <v>457</v>
      </c>
      <c r="C42" s="27">
        <v>50</v>
      </c>
      <c r="D42" s="27">
        <v>50</v>
      </c>
      <c r="E42" s="27">
        <v>50</v>
      </c>
      <c r="F42" s="27">
        <v>50</v>
      </c>
      <c r="G42" s="27">
        <v>50</v>
      </c>
      <c r="H42" s="27">
        <v>50</v>
      </c>
      <c r="I42" s="27">
        <v>3</v>
      </c>
      <c r="J42" s="27">
        <v>3</v>
      </c>
      <c r="K42" s="27">
        <v>50</v>
      </c>
      <c r="L42" s="27">
        <v>50</v>
      </c>
      <c r="M42" s="27">
        <v>50</v>
      </c>
      <c r="N42" s="27">
        <v>50</v>
      </c>
      <c r="O42" s="27">
        <v>50</v>
      </c>
      <c r="P42" s="27">
        <v>50</v>
      </c>
      <c r="Q42" s="27">
        <v>50</v>
      </c>
      <c r="R42" s="27">
        <f>MIN(ROUNDUP(0.4*Численность!D44,0),600)</f>
        <v>50</v>
      </c>
      <c r="S42" s="64">
        <f>MIN(Численность!D44,600)</f>
        <v>125</v>
      </c>
      <c r="T42" s="64">
        <f t="shared" si="11"/>
        <v>50</v>
      </c>
      <c r="U42" s="27">
        <f t="shared" si="12"/>
        <v>50</v>
      </c>
      <c r="V42" s="65">
        <f t="shared" si="13"/>
        <v>41</v>
      </c>
      <c r="W42" s="65" t="str">
        <f>'для таблиц'!B44</f>
        <v>ГБОУ «СОШ №6 Г.МАЛГОБЕК»</v>
      </c>
      <c r="X42" s="66">
        <f t="shared" si="14"/>
        <v>1</v>
      </c>
      <c r="Y42" s="66">
        <f t="shared" si="15"/>
        <v>1</v>
      </c>
      <c r="Z42" s="66">
        <f t="shared" si="16"/>
        <v>1</v>
      </c>
      <c r="AA42" s="66">
        <f t="shared" si="17"/>
        <v>1</v>
      </c>
      <c r="AB42" s="66">
        <f t="shared" si="18"/>
        <v>1</v>
      </c>
      <c r="AC42" s="66">
        <f t="shared" si="19"/>
        <v>1</v>
      </c>
      <c r="AD42" s="66">
        <f t="shared" si="20"/>
        <v>1</v>
      </c>
      <c r="AE42" s="66">
        <f t="shared" si="21"/>
        <v>1</v>
      </c>
      <c r="AF42" s="66">
        <f t="shared" si="22"/>
        <v>1</v>
      </c>
      <c r="AG42" s="66">
        <f t="shared" si="23"/>
        <v>1</v>
      </c>
    </row>
    <row r="43" spans="1:33" x14ac:dyDescent="0.2">
      <c r="A43" s="26">
        <v>42</v>
      </c>
      <c r="B43" s="30" t="s">
        <v>458</v>
      </c>
      <c r="C43" s="27">
        <v>11</v>
      </c>
      <c r="D43" s="27">
        <v>11</v>
      </c>
      <c r="E43" s="27">
        <v>10</v>
      </c>
      <c r="F43" s="27">
        <v>11</v>
      </c>
      <c r="G43" s="27">
        <v>10</v>
      </c>
      <c r="H43" s="27">
        <v>11</v>
      </c>
      <c r="I43" s="27">
        <v>6</v>
      </c>
      <c r="J43" s="27">
        <v>6</v>
      </c>
      <c r="K43" s="27">
        <v>11</v>
      </c>
      <c r="L43" s="27">
        <v>11</v>
      </c>
      <c r="M43" s="27">
        <v>10</v>
      </c>
      <c r="N43" s="27">
        <v>10</v>
      </c>
      <c r="O43" s="27">
        <v>11</v>
      </c>
      <c r="P43" s="27">
        <v>11</v>
      </c>
      <c r="Q43" s="27">
        <v>11</v>
      </c>
      <c r="R43" s="27">
        <f>MIN(ROUNDUP(0.4*Численность!D45,0),600)</f>
        <v>15</v>
      </c>
      <c r="S43" s="64">
        <f>MIN(Численность!D45,600)</f>
        <v>36</v>
      </c>
      <c r="T43" s="64">
        <f t="shared" si="11"/>
        <v>11</v>
      </c>
      <c r="U43" s="27">
        <f t="shared" si="12"/>
        <v>11</v>
      </c>
      <c r="V43" s="65">
        <f t="shared" si="13"/>
        <v>42</v>
      </c>
      <c r="W43" s="65" t="str">
        <f>'для таблиц'!B45</f>
        <v>ГБОУ «СОШ №9 Г.МАЛГОБЕК»</v>
      </c>
      <c r="X43" s="66">
        <f t="shared" si="14"/>
        <v>0.90909090909090906</v>
      </c>
      <c r="Y43" s="66">
        <f t="shared" si="15"/>
        <v>0.90909090909090906</v>
      </c>
      <c r="Z43" s="66">
        <f t="shared" si="16"/>
        <v>1</v>
      </c>
      <c r="AA43" s="66">
        <f t="shared" si="17"/>
        <v>1</v>
      </c>
      <c r="AB43" s="66">
        <f t="shared" si="18"/>
        <v>1</v>
      </c>
      <c r="AC43" s="66">
        <f t="shared" si="19"/>
        <v>1</v>
      </c>
      <c r="AD43" s="66">
        <f t="shared" si="20"/>
        <v>1</v>
      </c>
      <c r="AE43" s="66">
        <f t="shared" si="21"/>
        <v>1</v>
      </c>
      <c r="AF43" s="66">
        <f t="shared" si="22"/>
        <v>1</v>
      </c>
      <c r="AG43" s="66">
        <f t="shared" si="23"/>
        <v>1</v>
      </c>
    </row>
    <row r="44" spans="1:33" x14ac:dyDescent="0.2">
      <c r="A44" s="26">
        <v>43</v>
      </c>
      <c r="B44" s="30" t="s">
        <v>459</v>
      </c>
      <c r="C44" s="27">
        <v>39</v>
      </c>
      <c r="D44" s="27">
        <v>37</v>
      </c>
      <c r="E44" s="27">
        <v>37</v>
      </c>
      <c r="F44" s="27">
        <v>37</v>
      </c>
      <c r="G44" s="27">
        <v>37</v>
      </c>
      <c r="H44" s="27">
        <v>39</v>
      </c>
      <c r="I44" s="27">
        <v>28</v>
      </c>
      <c r="J44" s="27">
        <v>25</v>
      </c>
      <c r="K44" s="27">
        <v>39</v>
      </c>
      <c r="L44" s="27">
        <v>39</v>
      </c>
      <c r="M44" s="27">
        <v>36</v>
      </c>
      <c r="N44" s="27">
        <v>36</v>
      </c>
      <c r="O44" s="27">
        <v>39</v>
      </c>
      <c r="P44" s="27">
        <v>39</v>
      </c>
      <c r="Q44" s="27">
        <v>39</v>
      </c>
      <c r="R44" s="27">
        <f>MIN(ROUNDUP(0.4*Численность!D46,0),600)</f>
        <v>39</v>
      </c>
      <c r="S44" s="64">
        <f>MIN(Численность!D46,600)</f>
        <v>96</v>
      </c>
      <c r="T44" s="64">
        <f t="shared" si="11"/>
        <v>39</v>
      </c>
      <c r="U44" s="27">
        <f t="shared" si="12"/>
        <v>39</v>
      </c>
      <c r="V44" s="65">
        <f t="shared" si="13"/>
        <v>43</v>
      </c>
      <c r="W44" s="65" t="str">
        <f>'для таблиц'!B46</f>
        <v>ГБОУ «СОШ №13 Г. МАЛГОБЕК»</v>
      </c>
      <c r="X44" s="66">
        <f t="shared" si="14"/>
        <v>1</v>
      </c>
      <c r="Y44" s="66">
        <f t="shared" si="15"/>
        <v>1</v>
      </c>
      <c r="Z44" s="66">
        <f t="shared" si="16"/>
        <v>1</v>
      </c>
      <c r="AA44" s="66">
        <f t="shared" si="17"/>
        <v>0.8928571428571429</v>
      </c>
      <c r="AB44" s="66">
        <f t="shared" si="18"/>
        <v>1</v>
      </c>
      <c r="AC44" s="66">
        <f t="shared" si="19"/>
        <v>1</v>
      </c>
      <c r="AD44" s="66">
        <f t="shared" si="20"/>
        <v>1</v>
      </c>
      <c r="AE44" s="66">
        <f t="shared" si="21"/>
        <v>1</v>
      </c>
      <c r="AF44" s="66">
        <f t="shared" si="22"/>
        <v>1</v>
      </c>
      <c r="AG44" s="66">
        <f t="shared" si="23"/>
        <v>1</v>
      </c>
    </row>
    <row r="45" spans="1:33" x14ac:dyDescent="0.2">
      <c r="A45" s="26">
        <v>44</v>
      </c>
      <c r="B45" s="30" t="s">
        <v>460</v>
      </c>
      <c r="C45" s="27">
        <v>439</v>
      </c>
      <c r="D45" s="27">
        <v>409</v>
      </c>
      <c r="E45" s="27">
        <v>402</v>
      </c>
      <c r="F45" s="27">
        <v>394</v>
      </c>
      <c r="G45" s="27">
        <v>380</v>
      </c>
      <c r="H45" s="27">
        <v>422</v>
      </c>
      <c r="I45" s="27">
        <v>198</v>
      </c>
      <c r="J45" s="27">
        <v>197</v>
      </c>
      <c r="K45" s="27">
        <v>423</v>
      </c>
      <c r="L45" s="27">
        <v>424</v>
      </c>
      <c r="M45" s="27">
        <v>379</v>
      </c>
      <c r="N45" s="27">
        <v>376</v>
      </c>
      <c r="O45" s="27">
        <v>451</v>
      </c>
      <c r="P45" s="27">
        <v>420</v>
      </c>
      <c r="Q45" s="27">
        <v>423</v>
      </c>
      <c r="R45" s="27">
        <f>MIN(ROUNDUP(0.4*Численность!D47,0),600)</f>
        <v>439</v>
      </c>
      <c r="S45" s="64">
        <f>MIN(Численность!D47,600)</f>
        <v>600</v>
      </c>
      <c r="T45" s="64">
        <f t="shared" si="11"/>
        <v>423</v>
      </c>
      <c r="U45" s="27">
        <f t="shared" si="12"/>
        <v>439</v>
      </c>
      <c r="V45" s="65">
        <f t="shared" si="13"/>
        <v>44</v>
      </c>
      <c r="W45" s="65" t="str">
        <f>'для таблиц'!B47</f>
        <v>ГБОУ «СОШ №16 Г. МАЛГОБЕК»</v>
      </c>
      <c r="X45" s="66">
        <f t="shared" si="14"/>
        <v>0.96446700507614214</v>
      </c>
      <c r="Y45" s="66">
        <f t="shared" si="15"/>
        <v>0.9828850855745721</v>
      </c>
      <c r="Z45" s="66">
        <f t="shared" si="16"/>
        <v>0.96127562642369024</v>
      </c>
      <c r="AA45" s="66">
        <f t="shared" si="17"/>
        <v>0.99494949494949492</v>
      </c>
      <c r="AB45" s="66">
        <f t="shared" si="18"/>
        <v>0.96355353075170846</v>
      </c>
      <c r="AC45" s="66">
        <f t="shared" si="19"/>
        <v>0.96583143507972669</v>
      </c>
      <c r="AD45" s="66">
        <f t="shared" si="20"/>
        <v>0.9920844327176781</v>
      </c>
      <c r="AE45" s="66">
        <f t="shared" si="21"/>
        <v>1.0273348519362187</v>
      </c>
      <c r="AF45" s="66">
        <f t="shared" si="22"/>
        <v>0.9567198177676538</v>
      </c>
      <c r="AG45" s="66">
        <f t="shared" si="23"/>
        <v>0.96355353075170846</v>
      </c>
    </row>
    <row r="46" spans="1:33" x14ac:dyDescent="0.2">
      <c r="A46" s="26">
        <v>45</v>
      </c>
      <c r="B46" s="30" t="s">
        <v>461</v>
      </c>
      <c r="C46" s="27">
        <v>486</v>
      </c>
      <c r="D46" s="27">
        <v>461</v>
      </c>
      <c r="E46" s="27">
        <v>458</v>
      </c>
      <c r="F46" s="27">
        <v>462</v>
      </c>
      <c r="G46" s="27">
        <v>456</v>
      </c>
      <c r="H46" s="27">
        <v>484</v>
      </c>
      <c r="I46" s="27">
        <v>78</v>
      </c>
      <c r="J46" s="27">
        <v>72</v>
      </c>
      <c r="K46" s="27">
        <v>484</v>
      </c>
      <c r="L46" s="27">
        <v>483</v>
      </c>
      <c r="M46" s="27">
        <v>448</v>
      </c>
      <c r="N46" s="27">
        <v>448</v>
      </c>
      <c r="O46" s="27">
        <v>484</v>
      </c>
      <c r="P46" s="27">
        <v>482</v>
      </c>
      <c r="Q46" s="27">
        <v>484</v>
      </c>
      <c r="R46" s="27">
        <f>MIN(ROUNDUP(0.4*Численность!D48,0),600)</f>
        <v>486</v>
      </c>
      <c r="S46" s="64">
        <f>MIN(Численность!D48,600)</f>
        <v>600</v>
      </c>
      <c r="T46" s="64">
        <f t="shared" si="11"/>
        <v>484</v>
      </c>
      <c r="U46" s="27">
        <f t="shared" si="12"/>
        <v>486</v>
      </c>
      <c r="V46" s="65">
        <f t="shared" si="13"/>
        <v>45</v>
      </c>
      <c r="W46" s="65" t="str">
        <f>'для таблиц'!B48</f>
        <v>ГБОУ «СОШ №20 Г. МАЛГОБЕК»</v>
      </c>
      <c r="X46" s="66">
        <f t="shared" si="14"/>
        <v>0.98701298701298701</v>
      </c>
      <c r="Y46" s="66">
        <f t="shared" si="15"/>
        <v>0.99349240780911063</v>
      </c>
      <c r="Z46" s="66">
        <f t="shared" si="16"/>
        <v>0.99588477366255146</v>
      </c>
      <c r="AA46" s="66">
        <f t="shared" si="17"/>
        <v>0.92307692307692313</v>
      </c>
      <c r="AB46" s="66">
        <f t="shared" si="18"/>
        <v>0.99588477366255146</v>
      </c>
      <c r="AC46" s="66">
        <f t="shared" si="19"/>
        <v>0.99382716049382713</v>
      </c>
      <c r="AD46" s="66">
        <f t="shared" si="20"/>
        <v>1</v>
      </c>
      <c r="AE46" s="66">
        <f t="shared" si="21"/>
        <v>0.99588477366255146</v>
      </c>
      <c r="AF46" s="66">
        <f t="shared" si="22"/>
        <v>0.99176954732510292</v>
      </c>
      <c r="AG46" s="66">
        <f t="shared" si="23"/>
        <v>0.99588477366255146</v>
      </c>
    </row>
    <row r="47" spans="1:33" x14ac:dyDescent="0.2">
      <c r="A47" s="26">
        <v>46</v>
      </c>
      <c r="B47" s="30" t="s">
        <v>462</v>
      </c>
      <c r="C47" s="27">
        <v>168</v>
      </c>
      <c r="D47" s="27">
        <v>164</v>
      </c>
      <c r="E47" s="27">
        <v>164</v>
      </c>
      <c r="F47" s="27">
        <v>166</v>
      </c>
      <c r="G47" s="27">
        <v>164</v>
      </c>
      <c r="H47" s="27">
        <v>165</v>
      </c>
      <c r="I47" s="27">
        <v>118</v>
      </c>
      <c r="J47" s="27">
        <v>117</v>
      </c>
      <c r="K47" s="27">
        <v>166</v>
      </c>
      <c r="L47" s="27">
        <v>166</v>
      </c>
      <c r="M47" s="27">
        <v>157</v>
      </c>
      <c r="N47" s="27">
        <v>156</v>
      </c>
      <c r="O47" s="27">
        <v>165</v>
      </c>
      <c r="P47" s="27">
        <v>167</v>
      </c>
      <c r="Q47" s="27">
        <v>167</v>
      </c>
      <c r="R47" s="27">
        <f>MIN(ROUNDUP(0.4*Численность!D49,0),600)</f>
        <v>168</v>
      </c>
      <c r="S47" s="64">
        <f>MIN(Численность!D49,600)</f>
        <v>418</v>
      </c>
      <c r="T47" s="64">
        <f t="shared" si="11"/>
        <v>167</v>
      </c>
      <c r="U47" s="27">
        <f t="shared" si="12"/>
        <v>168</v>
      </c>
      <c r="V47" s="65">
        <f t="shared" si="13"/>
        <v>46</v>
      </c>
      <c r="W47" s="65" t="str">
        <f>'для таблиц'!B49</f>
        <v>ГБОУ «СОШ№1 С.П. Верхние Ачалуки»</v>
      </c>
      <c r="X47" s="66">
        <f t="shared" si="14"/>
        <v>0.98795180722891562</v>
      </c>
      <c r="Y47" s="66">
        <f t="shared" si="15"/>
        <v>1</v>
      </c>
      <c r="Z47" s="66">
        <f t="shared" si="16"/>
        <v>0.9821428571428571</v>
      </c>
      <c r="AA47" s="66">
        <f t="shared" si="17"/>
        <v>0.99152542372881358</v>
      </c>
      <c r="AB47" s="66">
        <f t="shared" si="18"/>
        <v>0.98809523809523814</v>
      </c>
      <c r="AC47" s="66">
        <f t="shared" si="19"/>
        <v>0.98809523809523814</v>
      </c>
      <c r="AD47" s="66">
        <f t="shared" si="20"/>
        <v>0.99363057324840764</v>
      </c>
      <c r="AE47" s="66">
        <f t="shared" si="21"/>
        <v>0.9821428571428571</v>
      </c>
      <c r="AF47" s="66">
        <f t="shared" si="22"/>
        <v>0.99404761904761907</v>
      </c>
      <c r="AG47" s="66">
        <f t="shared" si="23"/>
        <v>0.99404761904761907</v>
      </c>
    </row>
    <row r="48" spans="1:33" x14ac:dyDescent="0.2">
      <c r="A48" s="26">
        <v>47</v>
      </c>
      <c r="B48" s="30" t="s">
        <v>463</v>
      </c>
      <c r="C48" s="27">
        <v>124</v>
      </c>
      <c r="D48" s="27">
        <v>118</v>
      </c>
      <c r="E48" s="27">
        <v>116</v>
      </c>
      <c r="F48" s="27">
        <v>118</v>
      </c>
      <c r="G48" s="27">
        <v>116</v>
      </c>
      <c r="H48" s="27">
        <v>123</v>
      </c>
      <c r="I48" s="27">
        <v>16</v>
      </c>
      <c r="J48" s="27">
        <v>16</v>
      </c>
      <c r="K48" s="27">
        <v>123</v>
      </c>
      <c r="L48" s="27">
        <v>123</v>
      </c>
      <c r="M48" s="27">
        <v>110</v>
      </c>
      <c r="N48" s="27">
        <v>109</v>
      </c>
      <c r="O48" s="27">
        <v>121</v>
      </c>
      <c r="P48" s="27">
        <v>122</v>
      </c>
      <c r="Q48" s="27">
        <v>123</v>
      </c>
      <c r="R48" s="27">
        <f>MIN(ROUNDUP(0.4*Численность!D50,0),600)</f>
        <v>124</v>
      </c>
      <c r="S48" s="64">
        <f>MIN(Численность!D50,600)</f>
        <v>308</v>
      </c>
      <c r="T48" s="64">
        <f t="shared" si="11"/>
        <v>123</v>
      </c>
      <c r="U48" s="27">
        <f t="shared" si="12"/>
        <v>124</v>
      </c>
      <c r="V48" s="65">
        <f t="shared" si="13"/>
        <v>47</v>
      </c>
      <c r="W48" s="65" t="str">
        <f>'для таблиц'!B50</f>
        <v>ГБОУ «ШКОЛА-ИНТЕРНАТ №4 МАЛГОБЕКСКОГО РАЙОНА»</v>
      </c>
      <c r="X48" s="66">
        <f t="shared" si="14"/>
        <v>0.98305084745762716</v>
      </c>
      <c r="Y48" s="66">
        <f t="shared" si="15"/>
        <v>0.98305084745762716</v>
      </c>
      <c r="Z48" s="66">
        <f t="shared" si="16"/>
        <v>0.99193548387096775</v>
      </c>
      <c r="AA48" s="66">
        <f t="shared" si="17"/>
        <v>1</v>
      </c>
      <c r="AB48" s="66">
        <f t="shared" si="18"/>
        <v>0.99193548387096775</v>
      </c>
      <c r="AC48" s="66">
        <f t="shared" si="19"/>
        <v>0.99193548387096775</v>
      </c>
      <c r="AD48" s="66">
        <f t="shared" si="20"/>
        <v>0.99090909090909096</v>
      </c>
      <c r="AE48" s="66">
        <f t="shared" si="21"/>
        <v>0.97580645161290325</v>
      </c>
      <c r="AF48" s="66">
        <f t="shared" si="22"/>
        <v>0.9838709677419355</v>
      </c>
      <c r="AG48" s="66">
        <f t="shared" si="23"/>
        <v>0.99193548387096775</v>
      </c>
    </row>
    <row r="49" spans="1:33" x14ac:dyDescent="0.2">
      <c r="A49" s="26">
        <v>48</v>
      </c>
      <c r="B49" s="30" t="s">
        <v>464</v>
      </c>
      <c r="C49" s="27">
        <v>315</v>
      </c>
      <c r="D49" s="27">
        <v>283</v>
      </c>
      <c r="E49" s="27">
        <v>278</v>
      </c>
      <c r="F49" s="27">
        <v>253</v>
      </c>
      <c r="G49" s="27">
        <v>250</v>
      </c>
      <c r="H49" s="27">
        <v>307</v>
      </c>
      <c r="I49" s="27">
        <v>217</v>
      </c>
      <c r="J49" s="27">
        <v>214</v>
      </c>
      <c r="K49" s="27">
        <v>306</v>
      </c>
      <c r="L49" s="27">
        <v>312</v>
      </c>
      <c r="M49" s="27">
        <v>192</v>
      </c>
      <c r="N49" s="27">
        <v>190</v>
      </c>
      <c r="O49" s="27">
        <v>284</v>
      </c>
      <c r="P49" s="27">
        <v>312</v>
      </c>
      <c r="Q49" s="27">
        <v>311</v>
      </c>
      <c r="R49" s="27">
        <f>MIN(ROUNDUP(0.4*Численность!D51,0),600)</f>
        <v>315</v>
      </c>
      <c r="S49" s="64">
        <f>MIN(Численность!D51,600)</f>
        <v>600</v>
      </c>
      <c r="T49" s="64">
        <f t="shared" si="11"/>
        <v>311</v>
      </c>
      <c r="U49" s="27">
        <f t="shared" si="12"/>
        <v>315</v>
      </c>
      <c r="V49" s="65">
        <f t="shared" si="13"/>
        <v>48</v>
      </c>
      <c r="W49" s="65" t="str">
        <f>'для таблиц'!B51</f>
        <v>ГБОУ «ООШ №8 С.П.САГОПШИ»</v>
      </c>
      <c r="X49" s="66">
        <f t="shared" si="14"/>
        <v>0.98814229249011853</v>
      </c>
      <c r="Y49" s="66">
        <f t="shared" si="15"/>
        <v>0.98233215547703179</v>
      </c>
      <c r="Z49" s="66">
        <f t="shared" si="16"/>
        <v>0.97460317460317458</v>
      </c>
      <c r="AA49" s="66">
        <f t="shared" si="17"/>
        <v>0.98617511520737322</v>
      </c>
      <c r="AB49" s="66">
        <f t="shared" si="18"/>
        <v>0.97142857142857142</v>
      </c>
      <c r="AC49" s="66">
        <f t="shared" si="19"/>
        <v>0.99047619047619051</v>
      </c>
      <c r="AD49" s="66">
        <f t="shared" si="20"/>
        <v>0.98958333333333337</v>
      </c>
      <c r="AE49" s="66">
        <f t="shared" si="21"/>
        <v>0.9015873015873016</v>
      </c>
      <c r="AF49" s="66">
        <f t="shared" si="22"/>
        <v>0.99047619047619051</v>
      </c>
      <c r="AG49" s="66">
        <f t="shared" si="23"/>
        <v>0.98730158730158735</v>
      </c>
    </row>
    <row r="50" spans="1:33" x14ac:dyDescent="0.2">
      <c r="A50" s="26">
        <v>49</v>
      </c>
      <c r="B50" s="30" t="s">
        <v>465</v>
      </c>
      <c r="C50" s="27">
        <v>208</v>
      </c>
      <c r="D50" s="27">
        <v>186</v>
      </c>
      <c r="E50" s="27">
        <v>184</v>
      </c>
      <c r="F50" s="27">
        <v>185</v>
      </c>
      <c r="G50" s="27">
        <v>181</v>
      </c>
      <c r="H50" s="27">
        <v>207</v>
      </c>
      <c r="I50" s="27">
        <v>5</v>
      </c>
      <c r="J50" s="27">
        <v>5</v>
      </c>
      <c r="K50" s="27">
        <v>208</v>
      </c>
      <c r="L50" s="27">
        <v>207</v>
      </c>
      <c r="M50" s="27">
        <v>187</v>
      </c>
      <c r="N50" s="27">
        <v>187</v>
      </c>
      <c r="O50" s="27">
        <v>208</v>
      </c>
      <c r="P50" s="27">
        <v>208</v>
      </c>
      <c r="Q50" s="27">
        <v>208</v>
      </c>
      <c r="R50" s="27">
        <f>MIN(ROUNDUP(0.4*Численность!D52,0),600)</f>
        <v>208</v>
      </c>
      <c r="S50" s="64">
        <f>MIN(Численность!D52,600)</f>
        <v>519</v>
      </c>
      <c r="T50" s="64">
        <f t="shared" si="11"/>
        <v>208</v>
      </c>
      <c r="U50" s="27">
        <f t="shared" si="12"/>
        <v>208</v>
      </c>
      <c r="V50" s="65">
        <f t="shared" si="13"/>
        <v>49</v>
      </c>
      <c r="W50" s="65" t="str">
        <f>'для таблиц'!B52</f>
        <v>ГБОУ «СОШ №22 С.П. ВЕРХНИЕ АЧАЛУКИ»</v>
      </c>
      <c r="X50" s="66">
        <f t="shared" si="14"/>
        <v>0.97837837837837838</v>
      </c>
      <c r="Y50" s="66">
        <f t="shared" si="15"/>
        <v>0.989247311827957</v>
      </c>
      <c r="Z50" s="66">
        <f t="shared" si="16"/>
        <v>0.99519230769230771</v>
      </c>
      <c r="AA50" s="66">
        <f t="shared" si="17"/>
        <v>1</v>
      </c>
      <c r="AB50" s="66">
        <f t="shared" si="18"/>
        <v>1</v>
      </c>
      <c r="AC50" s="66">
        <f t="shared" si="19"/>
        <v>0.99519230769230771</v>
      </c>
      <c r="AD50" s="66">
        <f t="shared" si="20"/>
        <v>1</v>
      </c>
      <c r="AE50" s="66">
        <f t="shared" si="21"/>
        <v>1</v>
      </c>
      <c r="AF50" s="66">
        <f t="shared" si="22"/>
        <v>1</v>
      </c>
      <c r="AG50" s="66">
        <f t="shared" si="23"/>
        <v>1</v>
      </c>
    </row>
    <row r="51" spans="1:33" x14ac:dyDescent="0.2">
      <c r="A51" s="26">
        <v>50</v>
      </c>
      <c r="B51" s="30" t="s">
        <v>466</v>
      </c>
      <c r="C51" s="27">
        <v>164</v>
      </c>
      <c r="D51" s="27">
        <v>160</v>
      </c>
      <c r="E51" s="27">
        <v>160</v>
      </c>
      <c r="F51" s="27">
        <v>162</v>
      </c>
      <c r="G51" s="27">
        <v>160</v>
      </c>
      <c r="H51" s="27">
        <v>161</v>
      </c>
      <c r="I51" s="27">
        <v>128</v>
      </c>
      <c r="J51" s="27">
        <v>127</v>
      </c>
      <c r="K51" s="27">
        <v>162</v>
      </c>
      <c r="L51" s="27">
        <v>162</v>
      </c>
      <c r="M51" s="27">
        <v>154</v>
      </c>
      <c r="N51" s="27">
        <v>152</v>
      </c>
      <c r="O51" s="27">
        <v>160</v>
      </c>
      <c r="P51" s="27">
        <v>163</v>
      </c>
      <c r="Q51" s="27">
        <v>163</v>
      </c>
      <c r="R51" s="27">
        <f>MIN(ROUNDUP(0.4*Численность!D53,0),600)</f>
        <v>164</v>
      </c>
      <c r="S51" s="64">
        <f>MIN(Численность!D53,600)</f>
        <v>410</v>
      </c>
      <c r="T51" s="64">
        <f t="shared" si="11"/>
        <v>163</v>
      </c>
      <c r="U51" s="27">
        <f t="shared" si="12"/>
        <v>164</v>
      </c>
      <c r="V51" s="65">
        <f t="shared" si="13"/>
        <v>50</v>
      </c>
      <c r="W51" s="65" t="str">
        <f>'для таблиц'!B53</f>
        <v>ГБОУ «ООШ №24 С.П. НОВЫЙ РЕДАНТ»</v>
      </c>
      <c r="X51" s="66">
        <f t="shared" si="14"/>
        <v>0.98765432098765427</v>
      </c>
      <c r="Y51" s="66">
        <f t="shared" si="15"/>
        <v>1</v>
      </c>
      <c r="Z51" s="66">
        <f t="shared" si="16"/>
        <v>0.98170731707317072</v>
      </c>
      <c r="AA51" s="66">
        <f t="shared" si="17"/>
        <v>0.9921875</v>
      </c>
      <c r="AB51" s="66">
        <f t="shared" si="18"/>
        <v>0.98780487804878048</v>
      </c>
      <c r="AC51" s="66">
        <f t="shared" si="19"/>
        <v>0.98780487804878048</v>
      </c>
      <c r="AD51" s="66">
        <f t="shared" si="20"/>
        <v>0.98701298701298701</v>
      </c>
      <c r="AE51" s="66">
        <f t="shared" si="21"/>
        <v>0.97560975609756095</v>
      </c>
      <c r="AF51" s="66">
        <f t="shared" si="22"/>
        <v>0.99390243902439024</v>
      </c>
      <c r="AG51" s="66">
        <f t="shared" si="23"/>
        <v>0.99390243902439024</v>
      </c>
    </row>
    <row r="52" spans="1:33" x14ac:dyDescent="0.2">
      <c r="A52" s="26">
        <v>51</v>
      </c>
      <c r="B52" s="30" t="s">
        <v>467</v>
      </c>
      <c r="C52" s="27">
        <v>114</v>
      </c>
      <c r="D52" s="27">
        <v>104</v>
      </c>
      <c r="E52" s="27">
        <v>102</v>
      </c>
      <c r="F52" s="27">
        <v>96</v>
      </c>
      <c r="G52" s="27">
        <v>95</v>
      </c>
      <c r="H52" s="27">
        <v>104</v>
      </c>
      <c r="I52" s="27">
        <v>48</v>
      </c>
      <c r="J52" s="27">
        <v>45</v>
      </c>
      <c r="K52" s="27">
        <v>112</v>
      </c>
      <c r="L52" s="27">
        <v>112</v>
      </c>
      <c r="M52" s="27">
        <v>97</v>
      </c>
      <c r="N52" s="27">
        <v>96</v>
      </c>
      <c r="O52" s="27">
        <v>112</v>
      </c>
      <c r="P52" s="27">
        <v>112</v>
      </c>
      <c r="Q52" s="27">
        <v>112</v>
      </c>
      <c r="R52" s="27">
        <f>MIN(ROUNDUP(0.4*Численность!D54,0),600)</f>
        <v>114</v>
      </c>
      <c r="S52" s="64">
        <f>MIN(Численность!D54,600)</f>
        <v>284</v>
      </c>
      <c r="T52" s="64">
        <f t="shared" si="11"/>
        <v>112</v>
      </c>
      <c r="U52" s="27">
        <f t="shared" si="12"/>
        <v>114</v>
      </c>
      <c r="V52" s="65">
        <f t="shared" si="13"/>
        <v>51</v>
      </c>
      <c r="W52" s="65" t="str">
        <f>'для таблиц'!B54</f>
        <v>ГБОУ «ООШ №29 С.П. СРЕДНИЕ АЧАЛУКИ»</v>
      </c>
      <c r="X52" s="66">
        <f t="shared" si="14"/>
        <v>0.98958333333333337</v>
      </c>
      <c r="Y52" s="66">
        <f t="shared" si="15"/>
        <v>0.98076923076923073</v>
      </c>
      <c r="Z52" s="66">
        <f t="shared" si="16"/>
        <v>0.91228070175438591</v>
      </c>
      <c r="AA52" s="66">
        <f t="shared" si="17"/>
        <v>0.9375</v>
      </c>
      <c r="AB52" s="66">
        <f t="shared" si="18"/>
        <v>0.98245614035087714</v>
      </c>
      <c r="AC52" s="66">
        <f t="shared" si="19"/>
        <v>0.98245614035087714</v>
      </c>
      <c r="AD52" s="66">
        <f t="shared" si="20"/>
        <v>0.98969072164948457</v>
      </c>
      <c r="AE52" s="66">
        <f t="shared" si="21"/>
        <v>0.98245614035087714</v>
      </c>
      <c r="AF52" s="66">
        <f t="shared" si="22"/>
        <v>0.98245614035087714</v>
      </c>
      <c r="AG52" s="66">
        <f t="shared" si="23"/>
        <v>0.98245614035087714</v>
      </c>
    </row>
    <row r="53" spans="1:33" x14ac:dyDescent="0.2">
      <c r="A53" s="26">
        <v>52</v>
      </c>
      <c r="B53" s="30" t="s">
        <v>468</v>
      </c>
      <c r="C53" s="27">
        <v>360</v>
      </c>
      <c r="D53" s="27">
        <v>239</v>
      </c>
      <c r="E53" s="27">
        <v>232</v>
      </c>
      <c r="F53" s="27">
        <v>196</v>
      </c>
      <c r="G53" s="27">
        <v>188</v>
      </c>
      <c r="H53" s="27">
        <v>345</v>
      </c>
      <c r="I53" s="27">
        <v>81</v>
      </c>
      <c r="J53" s="27">
        <v>74</v>
      </c>
      <c r="K53" s="27">
        <v>352</v>
      </c>
      <c r="L53" s="27">
        <v>356</v>
      </c>
      <c r="M53" s="27">
        <v>209</v>
      </c>
      <c r="N53" s="27">
        <v>205</v>
      </c>
      <c r="O53" s="27">
        <v>344</v>
      </c>
      <c r="P53" s="27">
        <v>346</v>
      </c>
      <c r="Q53" s="27">
        <v>349</v>
      </c>
      <c r="R53" s="27">
        <f>MIN(ROUNDUP(0.4*Численность!D55,0),600)</f>
        <v>360</v>
      </c>
      <c r="S53" s="64">
        <f>MIN(Численность!D55,600)</f>
        <v>600</v>
      </c>
      <c r="T53" s="64">
        <f t="shared" si="11"/>
        <v>349</v>
      </c>
      <c r="U53" s="27">
        <f t="shared" si="12"/>
        <v>360</v>
      </c>
      <c r="V53" s="65">
        <f t="shared" si="13"/>
        <v>52</v>
      </c>
      <c r="W53" s="65" t="str">
        <f>'для таблиц'!B55</f>
        <v>ГБОУ «СОШ №30 С.П. САГОПШИ»</v>
      </c>
      <c r="X53" s="66">
        <f t="shared" si="14"/>
        <v>0.95918367346938771</v>
      </c>
      <c r="Y53" s="66">
        <f t="shared" si="15"/>
        <v>0.97071129707112969</v>
      </c>
      <c r="Z53" s="66">
        <f t="shared" si="16"/>
        <v>0.95833333333333337</v>
      </c>
      <c r="AA53" s="66">
        <f t="shared" si="17"/>
        <v>0.9135802469135802</v>
      </c>
      <c r="AB53" s="66">
        <f t="shared" si="18"/>
        <v>0.97777777777777775</v>
      </c>
      <c r="AC53" s="66">
        <f t="shared" si="19"/>
        <v>0.98888888888888893</v>
      </c>
      <c r="AD53" s="66">
        <f t="shared" si="20"/>
        <v>0.98086124401913877</v>
      </c>
      <c r="AE53" s="66">
        <f t="shared" si="21"/>
        <v>0.9555555555555556</v>
      </c>
      <c r="AF53" s="66">
        <f t="shared" si="22"/>
        <v>0.96111111111111114</v>
      </c>
      <c r="AG53" s="66">
        <f t="shared" si="23"/>
        <v>0.96944444444444444</v>
      </c>
    </row>
    <row r="54" spans="1:33" x14ac:dyDescent="0.2">
      <c r="A54" s="26">
        <v>53</v>
      </c>
      <c r="B54" s="30" t="s">
        <v>469</v>
      </c>
      <c r="C54" s="27">
        <v>131</v>
      </c>
      <c r="D54" s="27">
        <v>101</v>
      </c>
      <c r="E54" s="27">
        <v>100</v>
      </c>
      <c r="F54" s="27">
        <v>72</v>
      </c>
      <c r="G54" s="27">
        <v>72</v>
      </c>
      <c r="H54" s="27">
        <v>129</v>
      </c>
      <c r="I54" s="27">
        <v>9</v>
      </c>
      <c r="J54" s="27">
        <v>9</v>
      </c>
      <c r="K54" s="27">
        <v>131</v>
      </c>
      <c r="L54" s="27">
        <v>131</v>
      </c>
      <c r="M54" s="27">
        <v>76</v>
      </c>
      <c r="N54" s="27">
        <v>76</v>
      </c>
      <c r="O54" s="27">
        <v>131</v>
      </c>
      <c r="P54" s="27">
        <v>128</v>
      </c>
      <c r="Q54" s="27">
        <v>130</v>
      </c>
      <c r="R54" s="27">
        <f>MIN(ROUNDUP(0.4*Численность!D56,0),600)</f>
        <v>84</v>
      </c>
      <c r="S54" s="64">
        <f>MIN(Численность!D56,600)</f>
        <v>210</v>
      </c>
      <c r="T54" s="64">
        <f t="shared" si="11"/>
        <v>130</v>
      </c>
      <c r="U54" s="27">
        <f t="shared" si="12"/>
        <v>131</v>
      </c>
      <c r="V54" s="65">
        <f t="shared" si="13"/>
        <v>53</v>
      </c>
      <c r="W54" s="65" t="str">
        <f>'для таблиц'!B56</f>
        <v>ГБДОУ «ДЕТСКИЙ САД №11 Г. МАЛГОБЕК «ОРЛЕНОК»</v>
      </c>
      <c r="X54" s="66">
        <f t="shared" si="14"/>
        <v>1</v>
      </c>
      <c r="Y54" s="66">
        <f t="shared" si="15"/>
        <v>0.99009900990099009</v>
      </c>
      <c r="Z54" s="66">
        <f t="shared" si="16"/>
        <v>0.98473282442748089</v>
      </c>
      <c r="AA54" s="66">
        <f t="shared" si="17"/>
        <v>1</v>
      </c>
      <c r="AB54" s="66">
        <f t="shared" si="18"/>
        <v>1</v>
      </c>
      <c r="AC54" s="66">
        <f t="shared" si="19"/>
        <v>1</v>
      </c>
      <c r="AD54" s="66">
        <f t="shared" si="20"/>
        <v>1</v>
      </c>
      <c r="AE54" s="66">
        <f t="shared" si="21"/>
        <v>1</v>
      </c>
      <c r="AF54" s="66">
        <f t="shared" si="22"/>
        <v>0.97709923664122134</v>
      </c>
      <c r="AG54" s="66">
        <f t="shared" si="23"/>
        <v>0.99236641221374045</v>
      </c>
    </row>
    <row r="55" spans="1:33" x14ac:dyDescent="0.2">
      <c r="A55" s="26">
        <v>54</v>
      </c>
      <c r="B55" s="30" t="s">
        <v>470</v>
      </c>
      <c r="C55" s="27">
        <v>50</v>
      </c>
      <c r="D55" s="27">
        <v>40</v>
      </c>
      <c r="E55" s="27">
        <v>39</v>
      </c>
      <c r="F55" s="27">
        <v>30</v>
      </c>
      <c r="G55" s="27">
        <v>30</v>
      </c>
      <c r="H55" s="27">
        <v>46</v>
      </c>
      <c r="I55" s="27">
        <v>1</v>
      </c>
      <c r="J55" s="27">
        <v>1</v>
      </c>
      <c r="K55" s="27">
        <v>46</v>
      </c>
      <c r="L55" s="27">
        <v>47</v>
      </c>
      <c r="M55" s="27">
        <v>35</v>
      </c>
      <c r="N55" s="27">
        <v>34</v>
      </c>
      <c r="O55" s="27">
        <v>45</v>
      </c>
      <c r="P55" s="27">
        <v>50</v>
      </c>
      <c r="Q55" s="27">
        <v>47</v>
      </c>
      <c r="R55" s="27">
        <f>MIN(ROUNDUP(0.4*Численность!D57,0),600)</f>
        <v>50</v>
      </c>
      <c r="S55" s="64">
        <f>MIN(Численность!D57,600)</f>
        <v>125</v>
      </c>
      <c r="T55" s="64">
        <f t="shared" si="11"/>
        <v>47</v>
      </c>
      <c r="U55" s="27">
        <f t="shared" si="12"/>
        <v>50</v>
      </c>
      <c r="V55" s="65">
        <f t="shared" si="13"/>
        <v>54</v>
      </c>
      <c r="W55" s="65" t="str">
        <f>'для таблиц'!B57</f>
        <v>ГБДОУ «ДЕТСКИЙ САД-ЯСЛИ №1 Г.МАЛГОБЕКА»</v>
      </c>
      <c r="X55" s="66">
        <f t="shared" si="14"/>
        <v>1</v>
      </c>
      <c r="Y55" s="66">
        <f t="shared" si="15"/>
        <v>0.97499999999999998</v>
      </c>
      <c r="Z55" s="66">
        <f t="shared" si="16"/>
        <v>0.92</v>
      </c>
      <c r="AA55" s="66">
        <f t="shared" si="17"/>
        <v>1</v>
      </c>
      <c r="AB55" s="66">
        <f t="shared" si="18"/>
        <v>0.92</v>
      </c>
      <c r="AC55" s="66">
        <f t="shared" si="19"/>
        <v>0.94</v>
      </c>
      <c r="AD55" s="66">
        <f t="shared" si="20"/>
        <v>0.97142857142857142</v>
      </c>
      <c r="AE55" s="66">
        <f t="shared" si="21"/>
        <v>0.9</v>
      </c>
      <c r="AF55" s="66">
        <f t="shared" si="22"/>
        <v>1</v>
      </c>
      <c r="AG55" s="66">
        <f t="shared" si="23"/>
        <v>0.94</v>
      </c>
    </row>
    <row r="56" spans="1:33" x14ac:dyDescent="0.2">
      <c r="A56" s="26">
        <v>55</v>
      </c>
      <c r="B56" s="30" t="s">
        <v>471</v>
      </c>
      <c r="C56" s="27">
        <v>34</v>
      </c>
      <c r="D56" s="27">
        <v>27</v>
      </c>
      <c r="E56" s="27">
        <v>26</v>
      </c>
      <c r="F56" s="27">
        <v>22</v>
      </c>
      <c r="G56" s="27">
        <v>21</v>
      </c>
      <c r="H56" s="27">
        <v>32</v>
      </c>
      <c r="I56" s="27">
        <v>3</v>
      </c>
      <c r="J56" s="27">
        <v>3</v>
      </c>
      <c r="K56" s="27">
        <v>34</v>
      </c>
      <c r="L56" s="27">
        <v>33</v>
      </c>
      <c r="M56" s="27">
        <v>24</v>
      </c>
      <c r="N56" s="27">
        <v>23</v>
      </c>
      <c r="O56" s="27">
        <v>33</v>
      </c>
      <c r="P56" s="27">
        <v>34</v>
      </c>
      <c r="Q56" s="27">
        <v>33</v>
      </c>
      <c r="R56" s="27">
        <f>MIN(ROUNDUP(0.4*Численность!D58,0),600)</f>
        <v>34</v>
      </c>
      <c r="S56" s="64">
        <f>MIN(Численность!D58,600)</f>
        <v>83</v>
      </c>
      <c r="T56" s="64">
        <f t="shared" si="11"/>
        <v>33</v>
      </c>
      <c r="U56" s="27">
        <f t="shared" si="12"/>
        <v>34</v>
      </c>
      <c r="V56" s="65">
        <f t="shared" si="13"/>
        <v>55</v>
      </c>
      <c r="W56" s="65" t="str">
        <f>'для таблиц'!B58</f>
        <v>ГБДОУ «Детский сад №7 с.п.Сагопши» Теремок»</v>
      </c>
      <c r="X56" s="66">
        <f t="shared" si="14"/>
        <v>0.95454545454545459</v>
      </c>
      <c r="Y56" s="66">
        <f t="shared" si="15"/>
        <v>0.96296296296296291</v>
      </c>
      <c r="Z56" s="66">
        <f t="shared" si="16"/>
        <v>0.94117647058823528</v>
      </c>
      <c r="AA56" s="66">
        <f t="shared" si="17"/>
        <v>1</v>
      </c>
      <c r="AB56" s="66">
        <f t="shared" si="18"/>
        <v>1</v>
      </c>
      <c r="AC56" s="66">
        <f t="shared" si="19"/>
        <v>0.97058823529411764</v>
      </c>
      <c r="AD56" s="66">
        <f t="shared" si="20"/>
        <v>0.95833333333333337</v>
      </c>
      <c r="AE56" s="66">
        <f t="shared" si="21"/>
        <v>0.97058823529411764</v>
      </c>
      <c r="AF56" s="66">
        <f t="shared" si="22"/>
        <v>1</v>
      </c>
      <c r="AG56" s="66">
        <f t="shared" si="23"/>
        <v>0.97058823529411764</v>
      </c>
    </row>
    <row r="57" spans="1:33" x14ac:dyDescent="0.2">
      <c r="A57" s="26">
        <v>56</v>
      </c>
      <c r="B57" s="30" t="s">
        <v>472</v>
      </c>
      <c r="C57" s="27">
        <v>104</v>
      </c>
      <c r="D57" s="27">
        <v>94</v>
      </c>
      <c r="E57" s="27">
        <v>93</v>
      </c>
      <c r="F57" s="27">
        <v>95</v>
      </c>
      <c r="G57" s="27">
        <v>94</v>
      </c>
      <c r="H57" s="27">
        <v>103</v>
      </c>
      <c r="I57" s="27">
        <v>3</v>
      </c>
      <c r="J57" s="27">
        <v>3</v>
      </c>
      <c r="K57" s="27">
        <v>104</v>
      </c>
      <c r="L57" s="27">
        <v>104</v>
      </c>
      <c r="M57" s="27">
        <v>90</v>
      </c>
      <c r="N57" s="27">
        <v>90</v>
      </c>
      <c r="O57" s="27">
        <v>104</v>
      </c>
      <c r="P57" s="27">
        <v>103</v>
      </c>
      <c r="Q57" s="27">
        <v>104</v>
      </c>
      <c r="R57" s="27">
        <f>MIN(ROUNDUP(0.4*Численность!D59,0),600)</f>
        <v>104</v>
      </c>
      <c r="S57" s="64">
        <f>MIN(Численность!D59,600)</f>
        <v>259</v>
      </c>
      <c r="T57" s="64">
        <f t="shared" si="11"/>
        <v>104</v>
      </c>
      <c r="U57" s="27">
        <f t="shared" si="12"/>
        <v>104</v>
      </c>
      <c r="V57" s="65">
        <f t="shared" si="13"/>
        <v>56</v>
      </c>
      <c r="W57" s="65" t="str">
        <f>'для таблиц'!B59</f>
        <v>ГБДОУ «Детский сад №10 с.п.Инарки «Мир Чудес»</v>
      </c>
      <c r="X57" s="66">
        <f t="shared" si="14"/>
        <v>0.98947368421052628</v>
      </c>
      <c r="Y57" s="66">
        <f t="shared" si="15"/>
        <v>0.98936170212765961</v>
      </c>
      <c r="Z57" s="66">
        <f t="shared" si="16"/>
        <v>0.99038461538461542</v>
      </c>
      <c r="AA57" s="66">
        <f t="shared" si="17"/>
        <v>1</v>
      </c>
      <c r="AB57" s="66">
        <f t="shared" si="18"/>
        <v>1</v>
      </c>
      <c r="AC57" s="66">
        <f t="shared" si="19"/>
        <v>1</v>
      </c>
      <c r="AD57" s="66">
        <f t="shared" si="20"/>
        <v>1</v>
      </c>
      <c r="AE57" s="66">
        <f t="shared" si="21"/>
        <v>1</v>
      </c>
      <c r="AF57" s="66">
        <f t="shared" si="22"/>
        <v>0.99038461538461542</v>
      </c>
      <c r="AG57" s="66">
        <f t="shared" si="23"/>
        <v>1</v>
      </c>
    </row>
    <row r="58" spans="1:33" x14ac:dyDescent="0.2">
      <c r="A58" s="26">
        <v>57</v>
      </c>
      <c r="B58" s="30" t="s">
        <v>473</v>
      </c>
      <c r="C58" s="27">
        <v>99</v>
      </c>
      <c r="D58" s="27">
        <v>84</v>
      </c>
      <c r="E58" s="27">
        <v>83</v>
      </c>
      <c r="F58" s="27">
        <v>80</v>
      </c>
      <c r="G58" s="27">
        <v>78</v>
      </c>
      <c r="H58" s="27">
        <v>95</v>
      </c>
      <c r="I58" s="27">
        <v>1</v>
      </c>
      <c r="J58" s="27">
        <v>1</v>
      </c>
      <c r="K58" s="27">
        <v>98</v>
      </c>
      <c r="L58" s="27">
        <v>97</v>
      </c>
      <c r="M58" s="27">
        <v>71</v>
      </c>
      <c r="N58" s="27">
        <v>71</v>
      </c>
      <c r="O58" s="27">
        <v>96</v>
      </c>
      <c r="P58" s="27">
        <v>98</v>
      </c>
      <c r="Q58" s="27">
        <v>96</v>
      </c>
      <c r="R58" s="27">
        <f>MIN(ROUNDUP(0.4*Численность!D60,0),600)</f>
        <v>99</v>
      </c>
      <c r="S58" s="64">
        <f>MIN(Численность!D60,600)</f>
        <v>247</v>
      </c>
      <c r="T58" s="64">
        <f t="shared" si="11"/>
        <v>96</v>
      </c>
      <c r="U58" s="27">
        <f t="shared" si="12"/>
        <v>99</v>
      </c>
      <c r="V58" s="65">
        <f t="shared" si="13"/>
        <v>57</v>
      </c>
      <c r="W58" s="65" t="str">
        <f>'для таблиц'!B60</f>
        <v>ГБДОУ «ДЕТСКИЙ САД №11 С. П. ПСЕДАХ «РОДНИЧОК»</v>
      </c>
      <c r="X58" s="66">
        <f t="shared" si="14"/>
        <v>0.97499999999999998</v>
      </c>
      <c r="Y58" s="66">
        <f t="shared" si="15"/>
        <v>0.98809523809523814</v>
      </c>
      <c r="Z58" s="66">
        <f t="shared" si="16"/>
        <v>0.95959595959595956</v>
      </c>
      <c r="AA58" s="66">
        <f t="shared" si="17"/>
        <v>1</v>
      </c>
      <c r="AB58" s="66">
        <f t="shared" si="18"/>
        <v>0.98989898989898994</v>
      </c>
      <c r="AC58" s="66">
        <f t="shared" si="19"/>
        <v>0.97979797979797978</v>
      </c>
      <c r="AD58" s="66">
        <f t="shared" si="20"/>
        <v>1</v>
      </c>
      <c r="AE58" s="66">
        <f t="shared" si="21"/>
        <v>0.96969696969696972</v>
      </c>
      <c r="AF58" s="66">
        <f t="shared" si="22"/>
        <v>0.98989898989898994</v>
      </c>
      <c r="AG58" s="66">
        <f t="shared" si="23"/>
        <v>0.96969696969696972</v>
      </c>
    </row>
    <row r="59" spans="1:33" x14ac:dyDescent="0.2">
      <c r="A59" s="26">
        <v>58</v>
      </c>
      <c r="B59" s="30" t="s">
        <v>474</v>
      </c>
      <c r="C59" s="27">
        <v>225</v>
      </c>
      <c r="D59" s="27">
        <v>217</v>
      </c>
      <c r="E59" s="27">
        <v>208</v>
      </c>
      <c r="F59" s="27">
        <v>204</v>
      </c>
      <c r="G59" s="27">
        <v>196</v>
      </c>
      <c r="H59" s="27">
        <v>223</v>
      </c>
      <c r="I59" s="27">
        <v>124</v>
      </c>
      <c r="J59" s="27">
        <v>122</v>
      </c>
      <c r="K59" s="27">
        <v>225</v>
      </c>
      <c r="L59" s="27">
        <v>225</v>
      </c>
      <c r="M59" s="27">
        <v>210</v>
      </c>
      <c r="N59" s="27">
        <v>208</v>
      </c>
      <c r="O59" s="27">
        <v>221</v>
      </c>
      <c r="P59" s="27">
        <v>223</v>
      </c>
      <c r="Q59" s="27">
        <v>225</v>
      </c>
      <c r="R59" s="27">
        <f>MIN(ROUNDUP(0.4*Численность!D61,0),600)</f>
        <v>225</v>
      </c>
      <c r="S59" s="64">
        <f>MIN(Численность!D61,600)</f>
        <v>561</v>
      </c>
      <c r="T59" s="64">
        <f t="shared" si="11"/>
        <v>225</v>
      </c>
      <c r="U59" s="27">
        <f t="shared" si="12"/>
        <v>225</v>
      </c>
      <c r="V59" s="65">
        <f t="shared" si="13"/>
        <v>58</v>
      </c>
      <c r="W59" s="65" t="str">
        <f>'для таблиц'!B61</f>
        <v>ГБОУ «ОСНОВНАЯ ОБЩЕОБРАЗОВАТЕЛЬНАЯ ШКОЛА С.П. СУРХАХИ»</v>
      </c>
      <c r="X59" s="66">
        <f t="shared" si="14"/>
        <v>0.96078431372549022</v>
      </c>
      <c r="Y59" s="66">
        <f t="shared" si="15"/>
        <v>0.95852534562211977</v>
      </c>
      <c r="Z59" s="66">
        <f t="shared" si="16"/>
        <v>0.99111111111111116</v>
      </c>
      <c r="AA59" s="66">
        <f t="shared" si="17"/>
        <v>0.9838709677419355</v>
      </c>
      <c r="AB59" s="66">
        <f t="shared" si="18"/>
        <v>1</v>
      </c>
      <c r="AC59" s="66">
        <f t="shared" si="19"/>
        <v>1</v>
      </c>
      <c r="AD59" s="66">
        <f t="shared" si="20"/>
        <v>0.99047619047619051</v>
      </c>
      <c r="AE59" s="66">
        <f t="shared" si="21"/>
        <v>0.98222222222222222</v>
      </c>
      <c r="AF59" s="66">
        <f t="shared" si="22"/>
        <v>0.99111111111111116</v>
      </c>
      <c r="AG59" s="66">
        <f t="shared" si="23"/>
        <v>1</v>
      </c>
    </row>
    <row r="60" spans="1:33" x14ac:dyDescent="0.2">
      <c r="A60" s="26">
        <v>59</v>
      </c>
      <c r="B60" s="30" t="s">
        <v>475</v>
      </c>
      <c r="C60" s="27">
        <v>261</v>
      </c>
      <c r="D60" s="27">
        <v>202</v>
      </c>
      <c r="E60" s="27">
        <v>200</v>
      </c>
      <c r="F60" s="27">
        <v>197</v>
      </c>
      <c r="G60" s="27">
        <v>192</v>
      </c>
      <c r="H60" s="27">
        <v>243</v>
      </c>
      <c r="I60" s="27">
        <v>117</v>
      </c>
      <c r="J60" s="27">
        <v>113</v>
      </c>
      <c r="K60" s="27">
        <v>251</v>
      </c>
      <c r="L60" s="27">
        <v>258</v>
      </c>
      <c r="M60" s="27">
        <v>205</v>
      </c>
      <c r="N60" s="27">
        <v>201</v>
      </c>
      <c r="O60" s="27">
        <v>246</v>
      </c>
      <c r="P60" s="27">
        <v>254</v>
      </c>
      <c r="Q60" s="27">
        <v>252</v>
      </c>
      <c r="R60" s="27">
        <f>MIN(ROUNDUP(0.4*Численность!D62,0),600)</f>
        <v>261</v>
      </c>
      <c r="S60" s="64">
        <f>MIN(Численность!D62,600)</f>
        <v>600</v>
      </c>
      <c r="T60" s="64">
        <f t="shared" si="11"/>
        <v>252</v>
      </c>
      <c r="U60" s="27">
        <f t="shared" si="12"/>
        <v>261</v>
      </c>
      <c r="V60" s="65">
        <f t="shared" si="13"/>
        <v>59</v>
      </c>
      <c r="W60" s="65" t="str">
        <f>'для таблиц'!B62</f>
        <v>ГБОУ «ООШ С.П. ПЛИЕВО»</v>
      </c>
      <c r="X60" s="66">
        <f t="shared" si="14"/>
        <v>0.97461928934010156</v>
      </c>
      <c r="Y60" s="66">
        <f t="shared" si="15"/>
        <v>0.99009900990099009</v>
      </c>
      <c r="Z60" s="66">
        <f t="shared" si="16"/>
        <v>0.93103448275862066</v>
      </c>
      <c r="AA60" s="66">
        <f t="shared" si="17"/>
        <v>0.96581196581196582</v>
      </c>
      <c r="AB60" s="66">
        <f t="shared" si="18"/>
        <v>0.96168582375478928</v>
      </c>
      <c r="AC60" s="66">
        <f t="shared" si="19"/>
        <v>0.9885057471264368</v>
      </c>
      <c r="AD60" s="66">
        <f t="shared" si="20"/>
        <v>0.98048780487804876</v>
      </c>
      <c r="AE60" s="66">
        <f t="shared" si="21"/>
        <v>0.94252873563218387</v>
      </c>
      <c r="AF60" s="66">
        <f t="shared" si="22"/>
        <v>0.97318007662835249</v>
      </c>
      <c r="AG60" s="66">
        <f t="shared" si="23"/>
        <v>0.96551724137931039</v>
      </c>
    </row>
    <row r="61" spans="1:33" x14ac:dyDescent="0.2">
      <c r="A61" s="26">
        <v>60</v>
      </c>
      <c r="B61" s="30" t="s">
        <v>476</v>
      </c>
      <c r="C61" s="27">
        <v>239</v>
      </c>
      <c r="D61" s="27">
        <v>225</v>
      </c>
      <c r="E61" s="27">
        <v>223</v>
      </c>
      <c r="F61" s="27">
        <v>212</v>
      </c>
      <c r="G61" s="27">
        <v>211</v>
      </c>
      <c r="H61" s="27">
        <v>236</v>
      </c>
      <c r="I61" s="27">
        <v>190</v>
      </c>
      <c r="J61" s="27">
        <v>187</v>
      </c>
      <c r="K61" s="27">
        <v>232</v>
      </c>
      <c r="L61" s="27">
        <v>235</v>
      </c>
      <c r="M61" s="27">
        <v>221</v>
      </c>
      <c r="N61" s="27">
        <v>215</v>
      </c>
      <c r="O61" s="27">
        <v>225</v>
      </c>
      <c r="P61" s="27">
        <v>230</v>
      </c>
      <c r="Q61" s="27">
        <v>237</v>
      </c>
      <c r="R61" s="27">
        <f>MIN(ROUNDUP(0.4*Численность!D63,0),600)</f>
        <v>239</v>
      </c>
      <c r="S61" s="64">
        <f>MIN(Численность!D63,600)</f>
        <v>597</v>
      </c>
      <c r="T61" s="64">
        <f t="shared" si="11"/>
        <v>237</v>
      </c>
      <c r="U61" s="27">
        <f t="shared" si="12"/>
        <v>239</v>
      </c>
      <c r="V61" s="65">
        <f t="shared" si="13"/>
        <v>60</v>
      </c>
      <c r="W61" s="65" t="str">
        <f>'для таблиц'!B63</f>
        <v>ГБОУ «ООШ №1 С.П. КАНТЫШЕВО ИМ. ОСМИЕВА Х.С.»</v>
      </c>
      <c r="X61" s="66">
        <f t="shared" si="14"/>
        <v>0.99528301886792447</v>
      </c>
      <c r="Y61" s="66">
        <f t="shared" si="15"/>
        <v>0.99111111111111116</v>
      </c>
      <c r="Z61" s="66">
        <f t="shared" si="16"/>
        <v>0.9874476987447699</v>
      </c>
      <c r="AA61" s="66">
        <f t="shared" si="17"/>
        <v>0.98421052631578942</v>
      </c>
      <c r="AB61" s="66">
        <f t="shared" si="18"/>
        <v>0.97071129707112969</v>
      </c>
      <c r="AC61" s="66">
        <f t="shared" si="19"/>
        <v>0.98326359832635979</v>
      </c>
      <c r="AD61" s="66">
        <f t="shared" si="20"/>
        <v>0.97285067873303166</v>
      </c>
      <c r="AE61" s="66">
        <f t="shared" si="21"/>
        <v>0.94142259414225937</v>
      </c>
      <c r="AF61" s="66">
        <f t="shared" si="22"/>
        <v>0.96234309623430958</v>
      </c>
      <c r="AG61" s="66">
        <f t="shared" si="23"/>
        <v>0.99163179916317989</v>
      </c>
    </row>
    <row r="62" spans="1:33" x14ac:dyDescent="0.2">
      <c r="A62" s="26">
        <v>61</v>
      </c>
      <c r="B62" s="30" t="s">
        <v>477</v>
      </c>
      <c r="C62" s="27">
        <v>571</v>
      </c>
      <c r="D62" s="27">
        <v>555</v>
      </c>
      <c r="E62" s="27">
        <v>552</v>
      </c>
      <c r="F62" s="27">
        <v>549</v>
      </c>
      <c r="G62" s="27">
        <v>546</v>
      </c>
      <c r="H62" s="27">
        <v>569</v>
      </c>
      <c r="I62" s="27">
        <v>126</v>
      </c>
      <c r="J62" s="27">
        <v>118</v>
      </c>
      <c r="K62" s="27">
        <v>567</v>
      </c>
      <c r="L62" s="27">
        <v>568</v>
      </c>
      <c r="M62" s="27">
        <v>528</v>
      </c>
      <c r="N62" s="27">
        <v>528</v>
      </c>
      <c r="O62" s="27">
        <v>569</v>
      </c>
      <c r="P62" s="27">
        <v>563</v>
      </c>
      <c r="Q62" s="27">
        <v>568</v>
      </c>
      <c r="R62" s="27">
        <f>MIN(ROUNDUP(0.4*Численность!D64,0),600)</f>
        <v>571</v>
      </c>
      <c r="S62" s="64">
        <f>MIN(Численность!D64,600)</f>
        <v>600</v>
      </c>
      <c r="T62" s="64">
        <f t="shared" si="11"/>
        <v>568</v>
      </c>
      <c r="U62" s="27">
        <f t="shared" si="12"/>
        <v>571</v>
      </c>
      <c r="V62" s="65">
        <f t="shared" si="13"/>
        <v>61</v>
      </c>
      <c r="W62" s="65" t="str">
        <f>'для таблиц'!B64</f>
        <v>ГБОУ «СОШ-ДС №1 С.П. КАНТЫШЕВО»</v>
      </c>
      <c r="X62" s="66">
        <f t="shared" si="14"/>
        <v>0.99453551912568305</v>
      </c>
      <c r="Y62" s="66">
        <f t="shared" si="15"/>
        <v>0.99459459459459465</v>
      </c>
      <c r="Z62" s="66">
        <f t="shared" si="16"/>
        <v>0.99649737302977237</v>
      </c>
      <c r="AA62" s="66">
        <f t="shared" si="17"/>
        <v>0.93650793650793651</v>
      </c>
      <c r="AB62" s="66">
        <f t="shared" si="18"/>
        <v>0.99299474605954463</v>
      </c>
      <c r="AC62" s="66">
        <f t="shared" si="19"/>
        <v>0.99474605954465845</v>
      </c>
      <c r="AD62" s="66">
        <f t="shared" si="20"/>
        <v>1</v>
      </c>
      <c r="AE62" s="66">
        <f t="shared" si="21"/>
        <v>0.99649737302977237</v>
      </c>
      <c r="AF62" s="66">
        <f t="shared" si="22"/>
        <v>0.98598949211908937</v>
      </c>
      <c r="AG62" s="66">
        <f t="shared" si="23"/>
        <v>0.99474605954465845</v>
      </c>
    </row>
    <row r="63" spans="1:33" x14ac:dyDescent="0.2">
      <c r="A63" s="26">
        <v>62</v>
      </c>
      <c r="B63" s="30" t="s">
        <v>478</v>
      </c>
      <c r="C63" s="27">
        <v>296</v>
      </c>
      <c r="D63" s="27">
        <v>287</v>
      </c>
      <c r="E63" s="27">
        <v>283</v>
      </c>
      <c r="F63" s="27">
        <v>280</v>
      </c>
      <c r="G63" s="27">
        <v>278</v>
      </c>
      <c r="H63" s="27">
        <v>292</v>
      </c>
      <c r="I63" s="27">
        <v>57</v>
      </c>
      <c r="J63" s="27">
        <v>53</v>
      </c>
      <c r="K63" s="27">
        <v>291</v>
      </c>
      <c r="L63" s="27">
        <v>295</v>
      </c>
      <c r="M63" s="27">
        <v>270</v>
      </c>
      <c r="N63" s="27">
        <v>267</v>
      </c>
      <c r="O63" s="27">
        <v>292</v>
      </c>
      <c r="P63" s="27">
        <v>292</v>
      </c>
      <c r="Q63" s="27">
        <v>292</v>
      </c>
      <c r="R63" s="27">
        <f>MIN(ROUNDUP(0.4*Численность!D65,0),600)</f>
        <v>296</v>
      </c>
      <c r="S63" s="64">
        <f>MIN(Численность!D65,600)</f>
        <v>600</v>
      </c>
      <c r="T63" s="64">
        <f t="shared" si="11"/>
        <v>292</v>
      </c>
      <c r="U63" s="27">
        <f t="shared" si="12"/>
        <v>296</v>
      </c>
      <c r="V63" s="65">
        <f t="shared" si="13"/>
        <v>62</v>
      </c>
      <c r="W63" s="65" t="str">
        <f>'для таблиц'!B65</f>
        <v>ГБОУ «СОШ №2 С.П. КАНТЫШЕВО»</v>
      </c>
      <c r="X63" s="66">
        <f t="shared" si="14"/>
        <v>0.99285714285714288</v>
      </c>
      <c r="Y63" s="66">
        <f t="shared" si="15"/>
        <v>0.98606271777003485</v>
      </c>
      <c r="Z63" s="66">
        <f t="shared" si="16"/>
        <v>0.98648648648648651</v>
      </c>
      <c r="AA63" s="66">
        <f t="shared" si="17"/>
        <v>0.92982456140350878</v>
      </c>
      <c r="AB63" s="66">
        <f t="shared" si="18"/>
        <v>0.98310810810810811</v>
      </c>
      <c r="AC63" s="66">
        <f t="shared" si="19"/>
        <v>0.9966216216216216</v>
      </c>
      <c r="AD63" s="66">
        <f t="shared" si="20"/>
        <v>0.98888888888888893</v>
      </c>
      <c r="AE63" s="66">
        <f t="shared" si="21"/>
        <v>0.98648648648648651</v>
      </c>
      <c r="AF63" s="66">
        <f t="shared" si="22"/>
        <v>0.98648648648648651</v>
      </c>
      <c r="AG63" s="66">
        <f t="shared" si="23"/>
        <v>0.98648648648648651</v>
      </c>
    </row>
    <row r="64" spans="1:33" x14ac:dyDescent="0.2">
      <c r="A64" s="26">
        <v>63</v>
      </c>
      <c r="B64" s="30" t="s">
        <v>479</v>
      </c>
      <c r="C64" s="27">
        <v>488</v>
      </c>
      <c r="D64" s="27">
        <v>327</v>
      </c>
      <c r="E64" s="27">
        <v>315</v>
      </c>
      <c r="F64" s="27">
        <v>296</v>
      </c>
      <c r="G64" s="27">
        <v>289</v>
      </c>
      <c r="H64" s="27">
        <v>439</v>
      </c>
      <c r="I64" s="27">
        <v>52</v>
      </c>
      <c r="J64" s="27">
        <v>48</v>
      </c>
      <c r="K64" s="27">
        <v>457</v>
      </c>
      <c r="L64" s="27">
        <v>465</v>
      </c>
      <c r="M64" s="27">
        <v>307</v>
      </c>
      <c r="N64" s="27">
        <v>302</v>
      </c>
      <c r="O64" s="27">
        <v>441</v>
      </c>
      <c r="P64" s="27">
        <v>439</v>
      </c>
      <c r="Q64" s="27">
        <v>456</v>
      </c>
      <c r="R64" s="27">
        <f>MIN(ROUNDUP(0.4*Численность!D66,0),600)</f>
        <v>488</v>
      </c>
      <c r="S64" s="64">
        <f>MIN(Численность!D66,600)</f>
        <v>600</v>
      </c>
      <c r="T64" s="64">
        <f t="shared" si="11"/>
        <v>456</v>
      </c>
      <c r="U64" s="27">
        <f t="shared" si="12"/>
        <v>488</v>
      </c>
      <c r="V64" s="65">
        <f t="shared" si="13"/>
        <v>63</v>
      </c>
      <c r="W64" s="65" t="str">
        <f>'для таблиц'!B66</f>
        <v>ГБОУ «СОШ №3 С.П. КАНТЫШЕВО»</v>
      </c>
      <c r="X64" s="66">
        <f t="shared" si="14"/>
        <v>0.97635135135135132</v>
      </c>
      <c r="Y64" s="66">
        <f t="shared" si="15"/>
        <v>0.96330275229357798</v>
      </c>
      <c r="Z64" s="66">
        <f t="shared" si="16"/>
        <v>0.89959016393442626</v>
      </c>
      <c r="AA64" s="66">
        <f t="shared" si="17"/>
        <v>0.92307692307692313</v>
      </c>
      <c r="AB64" s="66">
        <f t="shared" si="18"/>
        <v>0.93647540983606559</v>
      </c>
      <c r="AC64" s="66">
        <f t="shared" si="19"/>
        <v>0.95286885245901642</v>
      </c>
      <c r="AD64" s="66">
        <f t="shared" si="20"/>
        <v>0.98371335504885993</v>
      </c>
      <c r="AE64" s="66">
        <f t="shared" si="21"/>
        <v>0.90368852459016391</v>
      </c>
      <c r="AF64" s="66">
        <f t="shared" si="22"/>
        <v>0.89959016393442626</v>
      </c>
      <c r="AG64" s="66">
        <f t="shared" si="23"/>
        <v>0.93442622950819676</v>
      </c>
    </row>
    <row r="65" spans="1:33" x14ac:dyDescent="0.2">
      <c r="A65" s="26">
        <v>64</v>
      </c>
      <c r="B65" s="30" t="s">
        <v>480</v>
      </c>
      <c r="C65" s="27">
        <v>578</v>
      </c>
      <c r="D65" s="27">
        <v>427</v>
      </c>
      <c r="E65" s="27">
        <v>411</v>
      </c>
      <c r="F65" s="27">
        <v>365</v>
      </c>
      <c r="G65" s="27">
        <v>346</v>
      </c>
      <c r="H65" s="27">
        <v>520</v>
      </c>
      <c r="I65" s="27">
        <v>101</v>
      </c>
      <c r="J65" s="27">
        <v>95</v>
      </c>
      <c r="K65" s="27">
        <v>545</v>
      </c>
      <c r="L65" s="27">
        <v>551</v>
      </c>
      <c r="M65" s="27">
        <v>365</v>
      </c>
      <c r="N65" s="27">
        <v>352</v>
      </c>
      <c r="O65" s="27">
        <v>555</v>
      </c>
      <c r="P65" s="27">
        <v>538</v>
      </c>
      <c r="Q65" s="27">
        <v>550</v>
      </c>
      <c r="R65" s="27">
        <f>MIN(ROUNDUP(0.4*Численность!D67,0),600)</f>
        <v>578</v>
      </c>
      <c r="S65" s="64">
        <f>MIN(Численность!D67,600)</f>
        <v>600</v>
      </c>
      <c r="T65" s="64">
        <f t="shared" si="11"/>
        <v>550</v>
      </c>
      <c r="U65" s="27">
        <f t="shared" si="12"/>
        <v>578</v>
      </c>
      <c r="V65" s="65">
        <f t="shared" si="13"/>
        <v>64</v>
      </c>
      <c r="W65" s="65" t="str">
        <f>'для таблиц'!B67</f>
        <v>ГБОУ «СОШ№3 С.П.ПЛИЕВО»</v>
      </c>
      <c r="X65" s="66">
        <f t="shared" si="14"/>
        <v>0.94794520547945205</v>
      </c>
      <c r="Y65" s="66">
        <f t="shared" si="15"/>
        <v>0.9625292740046838</v>
      </c>
      <c r="Z65" s="66">
        <f t="shared" si="16"/>
        <v>0.89965397923875434</v>
      </c>
      <c r="AA65" s="66">
        <f t="shared" si="17"/>
        <v>0.94059405940594054</v>
      </c>
      <c r="AB65" s="66">
        <f t="shared" si="18"/>
        <v>0.94290657439446368</v>
      </c>
      <c r="AC65" s="66">
        <f t="shared" si="19"/>
        <v>0.95328719723183386</v>
      </c>
      <c r="AD65" s="66">
        <f t="shared" si="20"/>
        <v>0.96438356164383565</v>
      </c>
      <c r="AE65" s="66">
        <f t="shared" si="21"/>
        <v>0.96020761245674735</v>
      </c>
      <c r="AF65" s="66">
        <f t="shared" si="22"/>
        <v>0.9307958477508651</v>
      </c>
      <c r="AG65" s="66">
        <f t="shared" si="23"/>
        <v>0.95155709342560557</v>
      </c>
    </row>
    <row r="66" spans="1:33" x14ac:dyDescent="0.2">
      <c r="A66" s="26">
        <v>65</v>
      </c>
      <c r="B66" s="30" t="s">
        <v>481</v>
      </c>
      <c r="C66" s="27">
        <v>208</v>
      </c>
      <c r="D66" s="27">
        <v>189</v>
      </c>
      <c r="E66" s="27">
        <v>183</v>
      </c>
      <c r="F66" s="27">
        <v>177</v>
      </c>
      <c r="G66" s="27">
        <v>169</v>
      </c>
      <c r="H66" s="27">
        <v>196</v>
      </c>
      <c r="I66" s="27">
        <v>79</v>
      </c>
      <c r="J66" s="27">
        <v>79</v>
      </c>
      <c r="K66" s="27">
        <v>200</v>
      </c>
      <c r="L66" s="27">
        <v>200</v>
      </c>
      <c r="M66" s="27">
        <v>172</v>
      </c>
      <c r="N66" s="27">
        <v>169</v>
      </c>
      <c r="O66" s="27">
        <v>195</v>
      </c>
      <c r="P66" s="27">
        <v>198</v>
      </c>
      <c r="Q66" s="27">
        <v>198</v>
      </c>
      <c r="R66" s="27">
        <f>MIN(ROUNDUP(0.4*Численность!D68,0),600)</f>
        <v>208</v>
      </c>
      <c r="S66" s="64">
        <f>MIN(Численность!D68,600)</f>
        <v>520</v>
      </c>
      <c r="T66" s="64">
        <f t="shared" si="11"/>
        <v>198</v>
      </c>
      <c r="U66" s="27">
        <f t="shared" si="12"/>
        <v>208</v>
      </c>
      <c r="V66" s="65">
        <f t="shared" si="13"/>
        <v>65</v>
      </c>
      <c r="W66" s="65" t="str">
        <f>'для таблиц'!B68</f>
        <v>ГБОУ «СОШ С.П. ДОЛАКОВО»</v>
      </c>
      <c r="X66" s="66">
        <f t="shared" si="14"/>
        <v>0.95480225988700562</v>
      </c>
      <c r="Y66" s="66">
        <f t="shared" si="15"/>
        <v>0.96825396825396826</v>
      </c>
      <c r="Z66" s="66">
        <f t="shared" si="16"/>
        <v>0.94230769230769229</v>
      </c>
      <c r="AA66" s="66">
        <f t="shared" si="17"/>
        <v>1</v>
      </c>
      <c r="AB66" s="66">
        <f t="shared" si="18"/>
        <v>0.96153846153846156</v>
      </c>
      <c r="AC66" s="66">
        <f t="shared" si="19"/>
        <v>0.96153846153846156</v>
      </c>
      <c r="AD66" s="66">
        <f t="shared" si="20"/>
        <v>0.98255813953488369</v>
      </c>
      <c r="AE66" s="66">
        <f t="shared" si="21"/>
        <v>0.9375</v>
      </c>
      <c r="AF66" s="66">
        <f t="shared" si="22"/>
        <v>0.95192307692307687</v>
      </c>
      <c r="AG66" s="66">
        <f t="shared" si="23"/>
        <v>0.95192307692307687</v>
      </c>
    </row>
    <row r="67" spans="1:33" x14ac:dyDescent="0.2">
      <c r="A67" s="26">
        <v>66</v>
      </c>
      <c r="B67" s="30" t="s">
        <v>482</v>
      </c>
      <c r="C67" s="27">
        <v>157</v>
      </c>
      <c r="D67" s="27">
        <v>136</v>
      </c>
      <c r="E67" s="27">
        <v>135</v>
      </c>
      <c r="F67" s="27">
        <v>106</v>
      </c>
      <c r="G67" s="27">
        <v>106</v>
      </c>
      <c r="H67" s="27">
        <v>155</v>
      </c>
      <c r="I67" s="27">
        <v>130</v>
      </c>
      <c r="J67" s="27">
        <v>129</v>
      </c>
      <c r="K67" s="27">
        <v>146</v>
      </c>
      <c r="L67" s="27">
        <v>155</v>
      </c>
      <c r="M67" s="27">
        <v>90</v>
      </c>
      <c r="N67" s="27">
        <v>86</v>
      </c>
      <c r="O67" s="27">
        <v>151</v>
      </c>
      <c r="P67" s="27">
        <v>150</v>
      </c>
      <c r="Q67" s="27">
        <v>155</v>
      </c>
      <c r="R67" s="27">
        <f>MIN(ROUNDUP(0.4*Численность!D69,0),600)</f>
        <v>157</v>
      </c>
      <c r="S67" s="64">
        <f>MIN(Численность!D69,600)</f>
        <v>391</v>
      </c>
      <c r="T67" s="64">
        <f t="shared" ref="T67:T101" si="24">IF(Q67&lt;0.9*C67,ROUND(0.9*C67,0),Q67)</f>
        <v>155</v>
      </c>
      <c r="U67" s="27">
        <f t="shared" ref="U67:U101" si="25">IF(C67&lt;20,C67,IF(C67&lt;R67,R67,IF(C67&gt;S67,S67,C67)))</f>
        <v>157</v>
      </c>
      <c r="V67" s="65">
        <f t="shared" si="13"/>
        <v>66</v>
      </c>
      <c r="W67" s="65" t="str">
        <f>'для таблиц'!B69</f>
        <v>ГБОУ «СОШ№3 «С.П. Долаково»</v>
      </c>
      <c r="X67" s="66">
        <f t="shared" si="14"/>
        <v>1</v>
      </c>
      <c r="Y67" s="66">
        <f t="shared" si="15"/>
        <v>0.99264705882352944</v>
      </c>
      <c r="Z67" s="66">
        <f t="shared" si="16"/>
        <v>0.98726114649681529</v>
      </c>
      <c r="AA67" s="66">
        <f t="shared" si="17"/>
        <v>0.99230769230769234</v>
      </c>
      <c r="AB67" s="66">
        <f t="shared" si="18"/>
        <v>0.92993630573248409</v>
      </c>
      <c r="AC67" s="66">
        <f t="shared" si="19"/>
        <v>0.98726114649681529</v>
      </c>
      <c r="AD67" s="66">
        <f t="shared" si="20"/>
        <v>0.9555555555555556</v>
      </c>
      <c r="AE67" s="66">
        <f t="shared" si="21"/>
        <v>0.96178343949044587</v>
      </c>
      <c r="AF67" s="66">
        <f t="shared" si="22"/>
        <v>0.95541401273885351</v>
      </c>
      <c r="AG67" s="66">
        <f t="shared" si="23"/>
        <v>0.98726114649681529</v>
      </c>
    </row>
    <row r="68" spans="1:33" x14ac:dyDescent="0.2">
      <c r="A68" s="26">
        <v>67</v>
      </c>
      <c r="B68" s="30" t="s">
        <v>483</v>
      </c>
      <c r="C68" s="27">
        <v>435</v>
      </c>
      <c r="D68" s="27">
        <v>296</v>
      </c>
      <c r="E68" s="27">
        <v>286</v>
      </c>
      <c r="F68" s="27">
        <v>282</v>
      </c>
      <c r="G68" s="27">
        <v>267</v>
      </c>
      <c r="H68" s="27">
        <v>392</v>
      </c>
      <c r="I68" s="27">
        <v>67</v>
      </c>
      <c r="J68" s="27">
        <v>65</v>
      </c>
      <c r="K68" s="27">
        <v>410</v>
      </c>
      <c r="L68" s="27">
        <v>415</v>
      </c>
      <c r="M68" s="27">
        <v>275</v>
      </c>
      <c r="N68" s="27">
        <v>271</v>
      </c>
      <c r="O68" s="27">
        <v>392</v>
      </c>
      <c r="P68" s="27">
        <v>392</v>
      </c>
      <c r="Q68" s="27">
        <v>403</v>
      </c>
      <c r="R68" s="27">
        <f>MIN(ROUNDUP(0.4*Численность!D70,0),600)</f>
        <v>384</v>
      </c>
      <c r="S68" s="64">
        <f>MIN(Численность!D70,600)</f>
        <v>600</v>
      </c>
      <c r="T68" s="64">
        <f t="shared" si="24"/>
        <v>403</v>
      </c>
      <c r="U68" s="27">
        <f t="shared" si="25"/>
        <v>435</v>
      </c>
      <c r="V68" s="65">
        <f t="shared" si="13"/>
        <v>67</v>
      </c>
      <c r="W68" s="65" t="str">
        <f>'для таблиц'!B70</f>
        <v>ГБОУ «СОШ №1 С.П. ЭКАЖЕВО»</v>
      </c>
      <c r="X68" s="66">
        <f t="shared" si="14"/>
        <v>0.94680851063829785</v>
      </c>
      <c r="Y68" s="66">
        <f t="shared" si="15"/>
        <v>0.96621621621621623</v>
      </c>
      <c r="Z68" s="66">
        <f t="shared" si="16"/>
        <v>0.90114942528735631</v>
      </c>
      <c r="AA68" s="66">
        <f t="shared" si="17"/>
        <v>0.97014925373134331</v>
      </c>
      <c r="AB68" s="66">
        <f t="shared" si="18"/>
        <v>0.94252873563218387</v>
      </c>
      <c r="AC68" s="66">
        <f t="shared" si="19"/>
        <v>0.95402298850574707</v>
      </c>
      <c r="AD68" s="66">
        <f t="shared" si="20"/>
        <v>0.98545454545454547</v>
      </c>
      <c r="AE68" s="66">
        <f t="shared" si="21"/>
        <v>0.90114942528735631</v>
      </c>
      <c r="AF68" s="66">
        <f t="shared" si="22"/>
        <v>0.90114942528735631</v>
      </c>
      <c r="AG68" s="66">
        <f t="shared" si="23"/>
        <v>0.9264367816091954</v>
      </c>
    </row>
    <row r="69" spans="1:33" ht="13.5" customHeight="1" x14ac:dyDescent="0.2">
      <c r="A69" s="26">
        <v>68</v>
      </c>
      <c r="B69" s="30" t="s">
        <v>484</v>
      </c>
      <c r="C69" s="27">
        <v>214</v>
      </c>
      <c r="D69" s="27">
        <v>113</v>
      </c>
      <c r="E69" s="27">
        <v>110</v>
      </c>
      <c r="F69" s="27">
        <v>100</v>
      </c>
      <c r="G69" s="27">
        <v>98</v>
      </c>
      <c r="H69" s="27">
        <v>203</v>
      </c>
      <c r="I69" s="27">
        <v>32</v>
      </c>
      <c r="J69" s="27">
        <v>30</v>
      </c>
      <c r="K69" s="27">
        <v>205</v>
      </c>
      <c r="L69" s="27">
        <v>209</v>
      </c>
      <c r="M69" s="27">
        <v>125</v>
      </c>
      <c r="N69" s="27">
        <v>119</v>
      </c>
      <c r="O69" s="27">
        <v>207</v>
      </c>
      <c r="P69" s="27">
        <v>207</v>
      </c>
      <c r="Q69" s="27">
        <v>210</v>
      </c>
      <c r="R69" s="27">
        <f>MIN(ROUNDUP(0.4*Численность!D71,0),600)</f>
        <v>214</v>
      </c>
      <c r="S69" s="64">
        <f>MIN(Численность!D71,600)</f>
        <v>534</v>
      </c>
      <c r="T69" s="64">
        <f t="shared" si="24"/>
        <v>210</v>
      </c>
      <c r="U69" s="27">
        <f t="shared" si="25"/>
        <v>214</v>
      </c>
      <c r="V69" s="65">
        <f t="shared" si="13"/>
        <v>68</v>
      </c>
      <c r="W69" s="65" t="str">
        <f>'для таблиц'!B71</f>
        <v>ГБОУ «СОШ №2 С.П. ЭКАЖЕВО ИМ. М.М.КАРТОЕВА»</v>
      </c>
      <c r="X69" s="66">
        <f t="shared" si="14"/>
        <v>0.98</v>
      </c>
      <c r="Y69" s="66">
        <f t="shared" si="15"/>
        <v>0.97345132743362828</v>
      </c>
      <c r="Z69" s="66">
        <f t="shared" si="16"/>
        <v>0.94859813084112155</v>
      </c>
      <c r="AA69" s="66">
        <f t="shared" si="17"/>
        <v>0.9375</v>
      </c>
      <c r="AB69" s="66">
        <f t="shared" si="18"/>
        <v>0.95794392523364491</v>
      </c>
      <c r="AC69" s="66">
        <f t="shared" si="19"/>
        <v>0.97663551401869164</v>
      </c>
      <c r="AD69" s="66">
        <f t="shared" si="20"/>
        <v>0.95199999999999996</v>
      </c>
      <c r="AE69" s="66">
        <f t="shared" si="21"/>
        <v>0.96728971962616828</v>
      </c>
      <c r="AF69" s="66">
        <f t="shared" si="22"/>
        <v>0.96728971962616828</v>
      </c>
      <c r="AG69" s="66">
        <f t="shared" si="23"/>
        <v>0.98130841121495327</v>
      </c>
    </row>
    <row r="70" spans="1:33" x14ac:dyDescent="0.2">
      <c r="A70" s="26">
        <v>69</v>
      </c>
      <c r="B70" s="30" t="s">
        <v>485</v>
      </c>
      <c r="C70" s="27">
        <v>156</v>
      </c>
      <c r="D70" s="27">
        <v>152</v>
      </c>
      <c r="E70" s="27">
        <v>151</v>
      </c>
      <c r="F70" s="27">
        <v>151</v>
      </c>
      <c r="G70" s="27">
        <v>151</v>
      </c>
      <c r="H70" s="27">
        <v>156</v>
      </c>
      <c r="I70" s="27">
        <v>112</v>
      </c>
      <c r="J70" s="27">
        <v>110</v>
      </c>
      <c r="K70" s="27">
        <v>155</v>
      </c>
      <c r="L70" s="27">
        <v>155</v>
      </c>
      <c r="M70" s="27">
        <v>147</v>
      </c>
      <c r="N70" s="27">
        <v>147</v>
      </c>
      <c r="O70" s="27">
        <v>156</v>
      </c>
      <c r="P70" s="27">
        <v>155</v>
      </c>
      <c r="Q70" s="27">
        <v>155</v>
      </c>
      <c r="R70" s="27">
        <f>MIN(ROUNDUP(0.4*Численность!D72,0),600)</f>
        <v>156</v>
      </c>
      <c r="S70" s="64">
        <f>MIN(Численность!D72,600)</f>
        <v>390</v>
      </c>
      <c r="T70" s="64">
        <f t="shared" si="24"/>
        <v>155</v>
      </c>
      <c r="U70" s="27">
        <f t="shared" si="25"/>
        <v>156</v>
      </c>
      <c r="V70" s="65">
        <f t="shared" si="13"/>
        <v>69</v>
      </c>
      <c r="W70" s="65" t="str">
        <f>'для таблиц'!B72</f>
        <v>ГБОУ «СОШ№6 С.П. ЭКАЖЕВО»</v>
      </c>
      <c r="X70" s="66">
        <f t="shared" si="14"/>
        <v>1</v>
      </c>
      <c r="Y70" s="66">
        <f t="shared" si="15"/>
        <v>0.99342105263157898</v>
      </c>
      <c r="Z70" s="66">
        <f t="shared" si="16"/>
        <v>1</v>
      </c>
      <c r="AA70" s="66">
        <f t="shared" si="17"/>
        <v>0.9821428571428571</v>
      </c>
      <c r="AB70" s="66">
        <f t="shared" si="18"/>
        <v>0.99358974358974361</v>
      </c>
      <c r="AC70" s="66">
        <f t="shared" si="19"/>
        <v>0.99358974358974361</v>
      </c>
      <c r="AD70" s="66">
        <f t="shared" si="20"/>
        <v>1</v>
      </c>
      <c r="AE70" s="66">
        <f t="shared" si="21"/>
        <v>1</v>
      </c>
      <c r="AF70" s="66">
        <f t="shared" si="22"/>
        <v>0.99358974358974361</v>
      </c>
      <c r="AG70" s="66">
        <f t="shared" si="23"/>
        <v>0.99358974358974361</v>
      </c>
    </row>
    <row r="71" spans="1:33" x14ac:dyDescent="0.2">
      <c r="A71" s="26">
        <v>70</v>
      </c>
      <c r="B71" s="30" t="s">
        <v>486</v>
      </c>
      <c r="C71" s="27">
        <v>252</v>
      </c>
      <c r="D71" s="27">
        <v>250</v>
      </c>
      <c r="E71" s="27">
        <v>249</v>
      </c>
      <c r="F71" s="27">
        <v>245</v>
      </c>
      <c r="G71" s="27">
        <v>245</v>
      </c>
      <c r="H71" s="27">
        <v>252</v>
      </c>
      <c r="I71" s="27">
        <v>182</v>
      </c>
      <c r="J71" s="27">
        <v>179</v>
      </c>
      <c r="K71" s="27">
        <v>250</v>
      </c>
      <c r="L71" s="27">
        <v>252</v>
      </c>
      <c r="M71" s="27">
        <v>251</v>
      </c>
      <c r="N71" s="27">
        <v>251</v>
      </c>
      <c r="O71" s="27">
        <v>252</v>
      </c>
      <c r="P71" s="27">
        <v>251</v>
      </c>
      <c r="Q71" s="27">
        <v>251</v>
      </c>
      <c r="R71" s="27">
        <f>MIN(ROUNDUP(0.4*Численность!D73,0),600)</f>
        <v>252</v>
      </c>
      <c r="S71" s="64">
        <f>MIN(Численность!D73,600)</f>
        <v>600</v>
      </c>
      <c r="T71" s="64">
        <f t="shared" si="24"/>
        <v>251</v>
      </c>
      <c r="U71" s="27">
        <f t="shared" si="25"/>
        <v>252</v>
      </c>
      <c r="V71" s="65">
        <f t="shared" si="13"/>
        <v>70</v>
      </c>
      <c r="W71" s="65" t="str">
        <f>'для таблиц'!B73</f>
        <v>ГБОУ «СОШ№7 С.П. Экажево»</v>
      </c>
      <c r="X71" s="66">
        <f t="shared" si="14"/>
        <v>1</v>
      </c>
      <c r="Y71" s="66">
        <f t="shared" si="15"/>
        <v>0.996</v>
      </c>
      <c r="Z71" s="66">
        <f t="shared" si="16"/>
        <v>1</v>
      </c>
      <c r="AA71" s="66">
        <f t="shared" si="17"/>
        <v>0.98351648351648346</v>
      </c>
      <c r="AB71" s="66">
        <f t="shared" si="18"/>
        <v>0.99206349206349209</v>
      </c>
      <c r="AC71" s="66">
        <f t="shared" si="19"/>
        <v>1</v>
      </c>
      <c r="AD71" s="66">
        <f t="shared" si="20"/>
        <v>1</v>
      </c>
      <c r="AE71" s="66">
        <f t="shared" si="21"/>
        <v>1</v>
      </c>
      <c r="AF71" s="66">
        <f t="shared" si="22"/>
        <v>0.99603174603174605</v>
      </c>
      <c r="AG71" s="66">
        <f t="shared" si="23"/>
        <v>0.99603174603174605</v>
      </c>
    </row>
    <row r="72" spans="1:33" x14ac:dyDescent="0.2">
      <c r="A72" s="26">
        <v>71</v>
      </c>
      <c r="B72" s="30" t="s">
        <v>487</v>
      </c>
      <c r="C72" s="27">
        <v>145</v>
      </c>
      <c r="D72" s="27">
        <v>140</v>
      </c>
      <c r="E72" s="27">
        <v>140</v>
      </c>
      <c r="F72" s="27">
        <v>134</v>
      </c>
      <c r="G72" s="27">
        <v>134</v>
      </c>
      <c r="H72" s="27">
        <v>144</v>
      </c>
      <c r="I72" s="27">
        <v>101</v>
      </c>
      <c r="J72" s="27">
        <v>101</v>
      </c>
      <c r="K72" s="27">
        <v>144</v>
      </c>
      <c r="L72" s="27">
        <v>145</v>
      </c>
      <c r="M72" s="27">
        <v>133</v>
      </c>
      <c r="N72" s="27">
        <v>131</v>
      </c>
      <c r="O72" s="27">
        <v>140</v>
      </c>
      <c r="P72" s="27">
        <v>142</v>
      </c>
      <c r="Q72" s="27">
        <v>145</v>
      </c>
      <c r="R72" s="27">
        <f>MIN(ROUNDUP(0.4*Численность!D74,0),600)</f>
        <v>145</v>
      </c>
      <c r="S72" s="64">
        <f>MIN(Численность!D74,600)</f>
        <v>361</v>
      </c>
      <c r="T72" s="64">
        <f t="shared" si="24"/>
        <v>145</v>
      </c>
      <c r="U72" s="27">
        <f t="shared" si="25"/>
        <v>145</v>
      </c>
      <c r="V72" s="65">
        <f t="shared" si="13"/>
        <v>71</v>
      </c>
      <c r="W72" s="65" t="str">
        <f>'для таблиц'!B74</f>
        <v>ГБОУ «СОШ№3 С.П. БАРСУКИ»</v>
      </c>
      <c r="X72" s="66">
        <f t="shared" si="14"/>
        <v>1</v>
      </c>
      <c r="Y72" s="66">
        <f t="shared" si="15"/>
        <v>1</v>
      </c>
      <c r="Z72" s="66">
        <f t="shared" si="16"/>
        <v>0.99310344827586206</v>
      </c>
      <c r="AA72" s="66">
        <f t="shared" si="17"/>
        <v>1</v>
      </c>
      <c r="AB72" s="66">
        <f t="shared" si="18"/>
        <v>0.99310344827586206</v>
      </c>
      <c r="AC72" s="66">
        <f t="shared" si="19"/>
        <v>1</v>
      </c>
      <c r="AD72" s="66">
        <f t="shared" si="20"/>
        <v>0.98496240601503759</v>
      </c>
      <c r="AE72" s="66">
        <f t="shared" si="21"/>
        <v>0.96551724137931039</v>
      </c>
      <c r="AF72" s="66">
        <f t="shared" si="22"/>
        <v>0.97931034482758617</v>
      </c>
      <c r="AG72" s="66">
        <f t="shared" si="23"/>
        <v>1</v>
      </c>
    </row>
    <row r="73" spans="1:33" x14ac:dyDescent="0.2">
      <c r="A73" s="26">
        <v>72</v>
      </c>
      <c r="B73" s="30" t="s">
        <v>488</v>
      </c>
      <c r="C73" s="27">
        <v>38</v>
      </c>
      <c r="D73" s="27">
        <v>28</v>
      </c>
      <c r="E73" s="27">
        <v>27</v>
      </c>
      <c r="F73" s="27">
        <v>28</v>
      </c>
      <c r="G73" s="27">
        <v>28</v>
      </c>
      <c r="H73" s="27">
        <v>35</v>
      </c>
      <c r="I73" s="27">
        <v>15</v>
      </c>
      <c r="J73" s="27">
        <v>14</v>
      </c>
      <c r="K73" s="27">
        <v>35</v>
      </c>
      <c r="L73" s="27">
        <v>35</v>
      </c>
      <c r="M73" s="27">
        <v>29</v>
      </c>
      <c r="N73" s="27">
        <v>29</v>
      </c>
      <c r="O73" s="27">
        <v>35</v>
      </c>
      <c r="P73" s="27">
        <v>35</v>
      </c>
      <c r="Q73" s="27">
        <v>35</v>
      </c>
      <c r="R73" s="27">
        <f>MIN(ROUNDUP(0.4*Численность!D75,0),600)</f>
        <v>38</v>
      </c>
      <c r="S73" s="64">
        <f>MIN(Численность!D75,600)</f>
        <v>95</v>
      </c>
      <c r="T73" s="64">
        <f t="shared" si="24"/>
        <v>35</v>
      </c>
      <c r="U73" s="27">
        <f t="shared" si="25"/>
        <v>38</v>
      </c>
      <c r="V73" s="65">
        <f t="shared" si="13"/>
        <v>72</v>
      </c>
      <c r="W73" s="65" t="str">
        <f>'для таблиц'!B75</f>
        <v>ГБОУ «СОШ С.П. ГЕЙРБЕК-ЮРТ»</v>
      </c>
      <c r="X73" s="66">
        <f t="shared" si="14"/>
        <v>1</v>
      </c>
      <c r="Y73" s="66">
        <f t="shared" si="15"/>
        <v>0.9642857142857143</v>
      </c>
      <c r="Z73" s="66">
        <f t="shared" si="16"/>
        <v>0.92105263157894735</v>
      </c>
      <c r="AA73" s="66">
        <f t="shared" si="17"/>
        <v>0.93333333333333335</v>
      </c>
      <c r="AB73" s="66">
        <f t="shared" si="18"/>
        <v>0.92105263157894735</v>
      </c>
      <c r="AC73" s="66">
        <f t="shared" si="19"/>
        <v>0.92105263157894735</v>
      </c>
      <c r="AD73" s="66">
        <f t="shared" si="20"/>
        <v>1</v>
      </c>
      <c r="AE73" s="66">
        <f t="shared" si="21"/>
        <v>0.92105263157894735</v>
      </c>
      <c r="AF73" s="66">
        <f t="shared" si="22"/>
        <v>0.92105263157894735</v>
      </c>
      <c r="AG73" s="66">
        <f t="shared" si="23"/>
        <v>0.92105263157894735</v>
      </c>
    </row>
    <row r="74" spans="1:33" x14ac:dyDescent="0.2">
      <c r="A74" s="26">
        <v>73</v>
      </c>
      <c r="B74" s="30" t="s">
        <v>489</v>
      </c>
      <c r="C74" s="27">
        <v>260</v>
      </c>
      <c r="D74" s="27">
        <v>253</v>
      </c>
      <c r="E74" s="27">
        <v>253</v>
      </c>
      <c r="F74" s="27">
        <v>254</v>
      </c>
      <c r="G74" s="27">
        <v>251</v>
      </c>
      <c r="H74" s="27">
        <v>260</v>
      </c>
      <c r="I74" s="27">
        <v>52</v>
      </c>
      <c r="J74" s="27">
        <v>51</v>
      </c>
      <c r="K74" s="27">
        <v>260</v>
      </c>
      <c r="L74" s="27">
        <v>259</v>
      </c>
      <c r="M74" s="27">
        <v>244</v>
      </c>
      <c r="N74" s="27">
        <v>244</v>
      </c>
      <c r="O74" s="27">
        <v>259</v>
      </c>
      <c r="P74" s="27">
        <v>254</v>
      </c>
      <c r="Q74" s="27">
        <v>260</v>
      </c>
      <c r="R74" s="27">
        <f>MIN(ROUNDUP(0.4*Численность!D76,0),600)</f>
        <v>260</v>
      </c>
      <c r="S74" s="64">
        <f>MIN(Численность!D76,600)</f>
        <v>600</v>
      </c>
      <c r="T74" s="64">
        <f t="shared" si="24"/>
        <v>260</v>
      </c>
      <c r="U74" s="27">
        <f t="shared" si="25"/>
        <v>260</v>
      </c>
      <c r="V74" s="65">
        <f t="shared" si="13"/>
        <v>73</v>
      </c>
      <c r="W74" s="65" t="str">
        <f>'для таблиц'!B76</f>
        <v>ГБОУ «СОШ №2 С.П. ЯНДАРЕ ИМ. Р. А. ГАНИЖЕВА»</v>
      </c>
      <c r="X74" s="66">
        <f t="shared" si="14"/>
        <v>0.98818897637795278</v>
      </c>
      <c r="Y74" s="66">
        <f t="shared" si="15"/>
        <v>1</v>
      </c>
      <c r="Z74" s="66">
        <f t="shared" si="16"/>
        <v>1</v>
      </c>
      <c r="AA74" s="66">
        <f t="shared" si="17"/>
        <v>0.98076923076923073</v>
      </c>
      <c r="AB74" s="66">
        <f t="shared" si="18"/>
        <v>1</v>
      </c>
      <c r="AC74" s="66">
        <f t="shared" si="19"/>
        <v>0.99615384615384617</v>
      </c>
      <c r="AD74" s="66">
        <f t="shared" si="20"/>
        <v>1</v>
      </c>
      <c r="AE74" s="66">
        <f t="shared" si="21"/>
        <v>0.99615384615384617</v>
      </c>
      <c r="AF74" s="66">
        <f t="shared" si="22"/>
        <v>0.97692307692307689</v>
      </c>
      <c r="AG74" s="66">
        <f t="shared" si="23"/>
        <v>1</v>
      </c>
    </row>
    <row r="75" spans="1:33" x14ac:dyDescent="0.2">
      <c r="A75" s="26">
        <v>74</v>
      </c>
      <c r="B75" s="30" t="s">
        <v>490</v>
      </c>
      <c r="C75" s="27">
        <v>216</v>
      </c>
      <c r="D75" s="27">
        <v>206</v>
      </c>
      <c r="E75" s="27">
        <v>206</v>
      </c>
      <c r="F75" s="27">
        <v>206</v>
      </c>
      <c r="G75" s="27">
        <v>203</v>
      </c>
      <c r="H75" s="27">
        <v>216</v>
      </c>
      <c r="I75" s="27">
        <v>72</v>
      </c>
      <c r="J75" s="27">
        <v>69</v>
      </c>
      <c r="K75" s="27">
        <v>216</v>
      </c>
      <c r="L75" s="27">
        <v>215</v>
      </c>
      <c r="M75" s="27">
        <v>193</v>
      </c>
      <c r="N75" s="27">
        <v>193</v>
      </c>
      <c r="O75" s="27">
        <v>215</v>
      </c>
      <c r="P75" s="27">
        <v>211</v>
      </c>
      <c r="Q75" s="27">
        <v>215</v>
      </c>
      <c r="R75" s="27">
        <f>MIN(ROUNDUP(0.4*Численность!D77,0),600)</f>
        <v>216</v>
      </c>
      <c r="S75" s="64">
        <f>MIN(Численность!D77,600)</f>
        <v>539</v>
      </c>
      <c r="T75" s="64">
        <f t="shared" si="24"/>
        <v>215</v>
      </c>
      <c r="U75" s="27">
        <f t="shared" si="25"/>
        <v>216</v>
      </c>
      <c r="V75" s="65">
        <f t="shared" si="13"/>
        <v>74</v>
      </c>
      <c r="W75" s="65" t="str">
        <f>'для таблиц'!B77</f>
        <v>ГБОУ «СОШ №3 С.П. ЯНДАРЕ»</v>
      </c>
      <c r="X75" s="66">
        <f t="shared" si="14"/>
        <v>0.9854368932038835</v>
      </c>
      <c r="Y75" s="66">
        <f t="shared" si="15"/>
        <v>1</v>
      </c>
      <c r="Z75" s="66">
        <f t="shared" si="16"/>
        <v>1</v>
      </c>
      <c r="AA75" s="66">
        <f t="shared" si="17"/>
        <v>0.95833333333333337</v>
      </c>
      <c r="AB75" s="66">
        <f t="shared" si="18"/>
        <v>1</v>
      </c>
      <c r="AC75" s="66">
        <f t="shared" si="19"/>
        <v>0.99537037037037035</v>
      </c>
      <c r="AD75" s="66">
        <f t="shared" si="20"/>
        <v>1</v>
      </c>
      <c r="AE75" s="66">
        <f t="shared" si="21"/>
        <v>0.99537037037037035</v>
      </c>
      <c r="AF75" s="66">
        <f t="shared" si="22"/>
        <v>0.97685185185185186</v>
      </c>
      <c r="AG75" s="66">
        <f t="shared" si="23"/>
        <v>0.99537037037037035</v>
      </c>
    </row>
    <row r="76" spans="1:33" x14ac:dyDescent="0.2">
      <c r="A76" s="26">
        <v>75</v>
      </c>
      <c r="B76" s="30" t="s">
        <v>410</v>
      </c>
      <c r="C76" s="27">
        <v>288</v>
      </c>
      <c r="D76" s="27">
        <v>273</v>
      </c>
      <c r="E76" s="27">
        <v>268</v>
      </c>
      <c r="F76" s="27">
        <v>254</v>
      </c>
      <c r="G76" s="27">
        <v>237</v>
      </c>
      <c r="H76" s="27">
        <v>285</v>
      </c>
      <c r="I76" s="27">
        <v>99</v>
      </c>
      <c r="J76" s="27">
        <v>94</v>
      </c>
      <c r="K76" s="27">
        <v>288</v>
      </c>
      <c r="L76" s="27">
        <v>287</v>
      </c>
      <c r="M76" s="27">
        <v>271</v>
      </c>
      <c r="N76" s="27">
        <v>271</v>
      </c>
      <c r="O76" s="27">
        <v>288</v>
      </c>
      <c r="P76" s="27">
        <v>281</v>
      </c>
      <c r="Q76" s="27">
        <v>285</v>
      </c>
      <c r="R76" s="27">
        <f>MIN(ROUNDUP(0.4*Численность!D78,0),600)</f>
        <v>288</v>
      </c>
      <c r="S76" s="64">
        <f>MIN(Численность!D78,600)</f>
        <v>600</v>
      </c>
      <c r="T76" s="64">
        <f t="shared" si="24"/>
        <v>285</v>
      </c>
      <c r="U76" s="27">
        <f t="shared" si="25"/>
        <v>288</v>
      </c>
      <c r="V76" s="65">
        <f t="shared" si="13"/>
        <v>75</v>
      </c>
      <c r="W76" s="65" t="str">
        <f>'для таблиц'!B78</f>
        <v>ГБОУ КШ</v>
      </c>
      <c r="X76" s="66">
        <f t="shared" si="14"/>
        <v>0.93307086614173229</v>
      </c>
      <c r="Y76" s="66">
        <f t="shared" si="15"/>
        <v>0.98168498168498164</v>
      </c>
      <c r="Z76" s="66">
        <f t="shared" si="16"/>
        <v>0.98958333333333337</v>
      </c>
      <c r="AA76" s="66">
        <f t="shared" si="17"/>
        <v>0.9494949494949495</v>
      </c>
      <c r="AB76" s="66">
        <f t="shared" si="18"/>
        <v>1</v>
      </c>
      <c r="AC76" s="66">
        <f t="shared" si="19"/>
        <v>0.99652777777777779</v>
      </c>
      <c r="AD76" s="66">
        <f t="shared" si="20"/>
        <v>1</v>
      </c>
      <c r="AE76" s="66">
        <f t="shared" si="21"/>
        <v>1</v>
      </c>
      <c r="AF76" s="66">
        <f t="shared" si="22"/>
        <v>0.97569444444444442</v>
      </c>
      <c r="AG76" s="66">
        <f t="shared" si="23"/>
        <v>0.98958333333333337</v>
      </c>
    </row>
    <row r="77" spans="1:33" x14ac:dyDescent="0.2">
      <c r="A77" s="26">
        <v>76</v>
      </c>
      <c r="B77" s="30" t="s">
        <v>491</v>
      </c>
      <c r="C77" s="27">
        <v>242</v>
      </c>
      <c r="D77" s="27">
        <v>234</v>
      </c>
      <c r="E77" s="27">
        <v>231</v>
      </c>
      <c r="F77" s="27">
        <v>234</v>
      </c>
      <c r="G77" s="27">
        <v>231</v>
      </c>
      <c r="H77" s="27">
        <v>241</v>
      </c>
      <c r="I77" s="27">
        <v>28</v>
      </c>
      <c r="J77" s="27">
        <v>27</v>
      </c>
      <c r="K77" s="27">
        <v>240</v>
      </c>
      <c r="L77" s="27">
        <v>241</v>
      </c>
      <c r="M77" s="27">
        <v>219</v>
      </c>
      <c r="N77" s="27">
        <v>217</v>
      </c>
      <c r="O77" s="27">
        <v>240</v>
      </c>
      <c r="P77" s="27">
        <v>241</v>
      </c>
      <c r="Q77" s="27">
        <v>242</v>
      </c>
      <c r="R77" s="27">
        <f>MIN(ROUNDUP(0.4*Численность!D79,0),600)</f>
        <v>242</v>
      </c>
      <c r="S77" s="64">
        <f>MIN(Численность!D79,600)</f>
        <v>600</v>
      </c>
      <c r="T77" s="64">
        <f t="shared" si="24"/>
        <v>242</v>
      </c>
      <c r="U77" s="27">
        <f t="shared" si="25"/>
        <v>242</v>
      </c>
      <c r="V77" s="65">
        <f t="shared" si="13"/>
        <v>76</v>
      </c>
      <c r="W77" s="65" t="str">
        <f>'для таблиц'!B79</f>
        <v>ГБОУ «СОШ №3 С.П. СУРХАХИ»</v>
      </c>
      <c r="X77" s="66">
        <f t="shared" si="14"/>
        <v>0.98717948717948723</v>
      </c>
      <c r="Y77" s="66">
        <f t="shared" si="15"/>
        <v>0.98717948717948723</v>
      </c>
      <c r="Z77" s="66">
        <f t="shared" si="16"/>
        <v>0.99586776859504134</v>
      </c>
      <c r="AA77" s="66">
        <f t="shared" si="17"/>
        <v>0.9642857142857143</v>
      </c>
      <c r="AB77" s="66">
        <f t="shared" si="18"/>
        <v>0.99173553719008267</v>
      </c>
      <c r="AC77" s="66">
        <f t="shared" si="19"/>
        <v>0.99586776859504134</v>
      </c>
      <c r="AD77" s="66">
        <f t="shared" si="20"/>
        <v>0.9908675799086758</v>
      </c>
      <c r="AE77" s="66">
        <f t="shared" si="21"/>
        <v>0.99173553719008267</v>
      </c>
      <c r="AF77" s="66">
        <f t="shared" si="22"/>
        <v>0.99586776859504134</v>
      </c>
      <c r="AG77" s="66">
        <f t="shared" si="23"/>
        <v>1</v>
      </c>
    </row>
    <row r="78" spans="1:33" x14ac:dyDescent="0.2">
      <c r="A78" s="26">
        <v>77</v>
      </c>
      <c r="B78" s="30" t="s">
        <v>492</v>
      </c>
      <c r="C78" s="27">
        <v>366</v>
      </c>
      <c r="D78" s="27">
        <v>353</v>
      </c>
      <c r="E78" s="27">
        <v>352</v>
      </c>
      <c r="F78" s="27">
        <v>337</v>
      </c>
      <c r="G78" s="27">
        <v>337</v>
      </c>
      <c r="H78" s="27">
        <v>366</v>
      </c>
      <c r="I78" s="27">
        <v>294</v>
      </c>
      <c r="J78" s="27">
        <v>292</v>
      </c>
      <c r="K78" s="27">
        <v>364</v>
      </c>
      <c r="L78" s="27">
        <v>366</v>
      </c>
      <c r="M78" s="27">
        <v>356</v>
      </c>
      <c r="N78" s="27">
        <v>356</v>
      </c>
      <c r="O78" s="27">
        <v>365</v>
      </c>
      <c r="P78" s="27">
        <v>364</v>
      </c>
      <c r="Q78" s="27">
        <v>366</v>
      </c>
      <c r="R78" s="27">
        <f>MIN(ROUNDUP(0.4*Численность!D80,0),600)</f>
        <v>366</v>
      </c>
      <c r="S78" s="64">
        <f>MIN(Численность!D80,600)</f>
        <v>600</v>
      </c>
      <c r="T78" s="64">
        <f t="shared" si="24"/>
        <v>366</v>
      </c>
      <c r="U78" s="27">
        <f t="shared" si="25"/>
        <v>366</v>
      </c>
      <c r="V78" s="65">
        <f t="shared" si="13"/>
        <v>77</v>
      </c>
      <c r="W78" s="65" t="str">
        <f>'для таблиц'!B80</f>
        <v>ГБОУ «СОШ №1 С.П. АЛИ-ЮРТ»</v>
      </c>
      <c r="X78" s="66">
        <f t="shared" si="14"/>
        <v>1</v>
      </c>
      <c r="Y78" s="66">
        <f t="shared" si="15"/>
        <v>0.99716713881019825</v>
      </c>
      <c r="Z78" s="66">
        <f t="shared" si="16"/>
        <v>1</v>
      </c>
      <c r="AA78" s="66">
        <f t="shared" si="17"/>
        <v>0.99319727891156462</v>
      </c>
      <c r="AB78" s="66">
        <f t="shared" si="18"/>
        <v>0.99453551912568305</v>
      </c>
      <c r="AC78" s="66">
        <f t="shared" si="19"/>
        <v>1</v>
      </c>
      <c r="AD78" s="66">
        <f t="shared" si="20"/>
        <v>1</v>
      </c>
      <c r="AE78" s="66">
        <f t="shared" si="21"/>
        <v>0.99726775956284153</v>
      </c>
      <c r="AF78" s="66">
        <f t="shared" si="22"/>
        <v>0.99453551912568305</v>
      </c>
      <c r="AG78" s="66">
        <f t="shared" si="23"/>
        <v>1</v>
      </c>
    </row>
    <row r="79" spans="1:33" x14ac:dyDescent="0.2">
      <c r="A79" s="26">
        <v>78</v>
      </c>
      <c r="B79" s="30" t="s">
        <v>493</v>
      </c>
      <c r="C79" s="27">
        <v>103</v>
      </c>
      <c r="D79" s="27">
        <v>90</v>
      </c>
      <c r="E79" s="27">
        <v>87</v>
      </c>
      <c r="F79" s="27">
        <v>84</v>
      </c>
      <c r="G79" s="27">
        <v>81</v>
      </c>
      <c r="H79" s="27">
        <v>100</v>
      </c>
      <c r="I79" s="27">
        <v>10</v>
      </c>
      <c r="J79" s="27">
        <v>9</v>
      </c>
      <c r="K79" s="27">
        <v>102</v>
      </c>
      <c r="L79" s="27">
        <v>101</v>
      </c>
      <c r="M79" s="27">
        <v>77</v>
      </c>
      <c r="N79" s="27">
        <v>77</v>
      </c>
      <c r="O79" s="27">
        <v>100</v>
      </c>
      <c r="P79" s="27">
        <v>102</v>
      </c>
      <c r="Q79" s="27">
        <v>101</v>
      </c>
      <c r="R79" s="27">
        <f>MIN(ROUNDUP(0.4*Численность!D81,0),600)</f>
        <v>103</v>
      </c>
      <c r="S79" s="64">
        <f>MIN(Численность!D81,600)</f>
        <v>256</v>
      </c>
      <c r="T79" s="64">
        <f t="shared" si="24"/>
        <v>101</v>
      </c>
      <c r="U79" s="27">
        <f t="shared" si="25"/>
        <v>103</v>
      </c>
      <c r="V79" s="65">
        <f t="shared" si="13"/>
        <v>78</v>
      </c>
      <c r="W79" s="65" t="str">
        <f>'для таблиц'!B81</f>
        <v>ГБДОУ Детский сад №2 с.п. Кантышево «Аленький цветочек»</v>
      </c>
      <c r="X79" s="66">
        <f t="shared" si="14"/>
        <v>0.9642857142857143</v>
      </c>
      <c r="Y79" s="66">
        <f t="shared" si="15"/>
        <v>0.96666666666666667</v>
      </c>
      <c r="Z79" s="66">
        <f t="shared" si="16"/>
        <v>0.970873786407767</v>
      </c>
      <c r="AA79" s="66">
        <f t="shared" si="17"/>
        <v>0.9</v>
      </c>
      <c r="AB79" s="66">
        <f t="shared" si="18"/>
        <v>0.99029126213592233</v>
      </c>
      <c r="AC79" s="66">
        <f t="shared" si="19"/>
        <v>0.98058252427184467</v>
      </c>
      <c r="AD79" s="66">
        <f t="shared" si="20"/>
        <v>1</v>
      </c>
      <c r="AE79" s="66">
        <f t="shared" si="21"/>
        <v>0.970873786407767</v>
      </c>
      <c r="AF79" s="66">
        <f t="shared" si="22"/>
        <v>0.99029126213592233</v>
      </c>
      <c r="AG79" s="66">
        <f t="shared" si="23"/>
        <v>0.98058252427184467</v>
      </c>
    </row>
    <row r="80" spans="1:33" x14ac:dyDescent="0.2">
      <c r="A80" s="26">
        <v>79</v>
      </c>
      <c r="B80" s="30" t="s">
        <v>494</v>
      </c>
      <c r="C80" s="27">
        <v>144</v>
      </c>
      <c r="D80" s="27">
        <v>113</v>
      </c>
      <c r="E80" s="27">
        <v>111</v>
      </c>
      <c r="F80" s="27">
        <v>107</v>
      </c>
      <c r="G80" s="27">
        <v>106</v>
      </c>
      <c r="H80" s="27">
        <v>141</v>
      </c>
      <c r="I80" s="27">
        <v>10</v>
      </c>
      <c r="J80" s="27">
        <v>9</v>
      </c>
      <c r="K80" s="27">
        <v>141</v>
      </c>
      <c r="L80" s="27">
        <v>141</v>
      </c>
      <c r="M80" s="27">
        <v>82</v>
      </c>
      <c r="N80" s="27">
        <v>81</v>
      </c>
      <c r="O80" s="27">
        <v>139</v>
      </c>
      <c r="P80" s="27">
        <v>141</v>
      </c>
      <c r="Q80" s="27">
        <v>139</v>
      </c>
      <c r="R80" s="27">
        <f>MIN(ROUNDUP(0.4*Численность!D82,0),600)</f>
        <v>144</v>
      </c>
      <c r="S80" s="64">
        <f>MIN(Численность!D82,600)</f>
        <v>360</v>
      </c>
      <c r="T80" s="64">
        <f t="shared" si="24"/>
        <v>139</v>
      </c>
      <c r="U80" s="27">
        <f t="shared" si="25"/>
        <v>144</v>
      </c>
      <c r="V80" s="65">
        <f t="shared" si="13"/>
        <v>79</v>
      </c>
      <c r="W80" s="65" t="str">
        <f>'для таблиц'!B82</f>
        <v>ГБДОУ «ДЕТСКИЙ САД №1 С. П. СУРХАХИ «НЕПОСЕДЫ»</v>
      </c>
      <c r="X80" s="66">
        <f t="shared" si="14"/>
        <v>0.99065420560747663</v>
      </c>
      <c r="Y80" s="66">
        <f t="shared" si="15"/>
        <v>0.98230088495575218</v>
      </c>
      <c r="Z80" s="66">
        <f t="shared" si="16"/>
        <v>0.97916666666666663</v>
      </c>
      <c r="AA80" s="66">
        <f t="shared" si="17"/>
        <v>0.9</v>
      </c>
      <c r="AB80" s="66">
        <f t="shared" si="18"/>
        <v>0.97916666666666663</v>
      </c>
      <c r="AC80" s="66">
        <f t="shared" si="19"/>
        <v>0.97916666666666663</v>
      </c>
      <c r="AD80" s="66">
        <f t="shared" si="20"/>
        <v>0.98780487804878048</v>
      </c>
      <c r="AE80" s="66">
        <f t="shared" si="21"/>
        <v>0.96527777777777779</v>
      </c>
      <c r="AF80" s="66">
        <f t="shared" si="22"/>
        <v>0.97916666666666663</v>
      </c>
      <c r="AG80" s="66">
        <f t="shared" si="23"/>
        <v>0.96527777777777779</v>
      </c>
    </row>
    <row r="81" spans="1:33" x14ac:dyDescent="0.2">
      <c r="A81" s="26">
        <v>80</v>
      </c>
      <c r="B81" s="30" t="s">
        <v>495</v>
      </c>
      <c r="C81" s="27">
        <v>600</v>
      </c>
      <c r="D81" s="27">
        <v>537</v>
      </c>
      <c r="E81" s="27">
        <v>517</v>
      </c>
      <c r="F81" s="27">
        <v>531</v>
      </c>
      <c r="G81" s="27">
        <v>504</v>
      </c>
      <c r="H81" s="27">
        <v>563</v>
      </c>
      <c r="I81" s="27">
        <v>34</v>
      </c>
      <c r="J81" s="27">
        <v>32</v>
      </c>
      <c r="K81" s="27">
        <v>583</v>
      </c>
      <c r="L81" s="27">
        <v>568</v>
      </c>
      <c r="M81" s="27">
        <v>481</v>
      </c>
      <c r="N81" s="27">
        <v>471</v>
      </c>
      <c r="O81" s="27">
        <v>585</v>
      </c>
      <c r="P81" s="27">
        <v>581</v>
      </c>
      <c r="Q81" s="27">
        <v>585</v>
      </c>
      <c r="R81" s="27">
        <f>MIN(ROUNDUP(0.4*Численность!D83,0),600)</f>
        <v>600</v>
      </c>
      <c r="S81" s="64">
        <f>MIN(Численность!D83,600)</f>
        <v>600</v>
      </c>
      <c r="T81" s="64">
        <f t="shared" si="24"/>
        <v>585</v>
      </c>
      <c r="U81" s="27">
        <f t="shared" si="25"/>
        <v>600</v>
      </c>
      <c r="V81" s="65">
        <f t="shared" si="13"/>
        <v>80</v>
      </c>
      <c r="W81" s="65" t="str">
        <f>'для таблиц'!B83</f>
        <v>ГБУ ДО РСШ «Назрань»</v>
      </c>
      <c r="X81" s="66">
        <f t="shared" si="14"/>
        <v>0.94915254237288138</v>
      </c>
      <c r="Y81" s="66">
        <f t="shared" si="15"/>
        <v>0.96275605214152704</v>
      </c>
      <c r="Z81" s="66">
        <f t="shared" si="16"/>
        <v>0.93833333333333335</v>
      </c>
      <c r="AA81" s="66">
        <f t="shared" si="17"/>
        <v>0.94117647058823528</v>
      </c>
      <c r="AB81" s="66">
        <f t="shared" si="18"/>
        <v>0.97166666666666668</v>
      </c>
      <c r="AC81" s="66">
        <f t="shared" si="19"/>
        <v>0.94666666666666666</v>
      </c>
      <c r="AD81" s="66">
        <f t="shared" si="20"/>
        <v>0.97920997920997921</v>
      </c>
      <c r="AE81" s="66">
        <f t="shared" si="21"/>
        <v>0.97499999999999998</v>
      </c>
      <c r="AF81" s="66">
        <f t="shared" si="22"/>
        <v>0.96833333333333338</v>
      </c>
      <c r="AG81" s="66">
        <f t="shared" si="23"/>
        <v>0.97499999999999998</v>
      </c>
    </row>
    <row r="82" spans="1:33" x14ac:dyDescent="0.2">
      <c r="A82" s="26">
        <v>81</v>
      </c>
      <c r="B82" s="30" t="s">
        <v>416</v>
      </c>
      <c r="C82" s="27">
        <v>237</v>
      </c>
      <c r="D82" s="27">
        <v>222</v>
      </c>
      <c r="E82" s="27">
        <v>217</v>
      </c>
      <c r="F82" s="27">
        <v>222</v>
      </c>
      <c r="G82" s="27">
        <v>216</v>
      </c>
      <c r="H82" s="27">
        <v>230</v>
      </c>
      <c r="I82" s="27">
        <v>13</v>
      </c>
      <c r="J82" s="27">
        <v>13</v>
      </c>
      <c r="K82" s="27">
        <v>237</v>
      </c>
      <c r="L82" s="27">
        <v>231</v>
      </c>
      <c r="M82" s="27">
        <v>208</v>
      </c>
      <c r="N82" s="27">
        <v>207</v>
      </c>
      <c r="O82" s="27">
        <v>236</v>
      </c>
      <c r="P82" s="27">
        <v>225</v>
      </c>
      <c r="Q82" s="27">
        <v>231</v>
      </c>
      <c r="R82" s="27">
        <f>MIN(ROUNDUP(0.4*Численность!D84,0),600)</f>
        <v>237</v>
      </c>
      <c r="S82" s="64">
        <f>MIN(Численность!D84,600)</f>
        <v>592</v>
      </c>
      <c r="T82" s="64">
        <f t="shared" si="24"/>
        <v>231</v>
      </c>
      <c r="U82" s="27">
        <f t="shared" si="25"/>
        <v>237</v>
      </c>
      <c r="V82" s="65">
        <f t="shared" si="13"/>
        <v>81</v>
      </c>
      <c r="W82" s="65" t="str">
        <f>'для таблиц'!B84</f>
        <v>ГБУ ДО РСШ по тяжелой атлетике</v>
      </c>
      <c r="X82" s="66">
        <f t="shared" si="14"/>
        <v>0.97297297297297303</v>
      </c>
      <c r="Y82" s="66">
        <f t="shared" si="15"/>
        <v>0.97747747747747749</v>
      </c>
      <c r="Z82" s="66">
        <f t="shared" si="16"/>
        <v>0.97046413502109707</v>
      </c>
      <c r="AA82" s="66">
        <f t="shared" si="17"/>
        <v>1</v>
      </c>
      <c r="AB82" s="66">
        <f t="shared" si="18"/>
        <v>1</v>
      </c>
      <c r="AC82" s="66">
        <f t="shared" si="19"/>
        <v>0.97468354430379744</v>
      </c>
      <c r="AD82" s="66">
        <f t="shared" si="20"/>
        <v>0.99519230769230771</v>
      </c>
      <c r="AE82" s="66">
        <f t="shared" si="21"/>
        <v>0.99578059071729963</v>
      </c>
      <c r="AF82" s="66">
        <f t="shared" si="22"/>
        <v>0.94936708860759489</v>
      </c>
      <c r="AG82" s="66">
        <f t="shared" si="23"/>
        <v>0.97468354430379744</v>
      </c>
    </row>
    <row r="83" spans="1:33" x14ac:dyDescent="0.2">
      <c r="A83" s="26">
        <v>82</v>
      </c>
      <c r="B83" s="30" t="s">
        <v>496</v>
      </c>
      <c r="C83" s="27">
        <v>460</v>
      </c>
      <c r="D83" s="27">
        <v>391</v>
      </c>
      <c r="E83" s="27">
        <v>375</v>
      </c>
      <c r="F83" s="27">
        <v>387</v>
      </c>
      <c r="G83" s="27">
        <v>369</v>
      </c>
      <c r="H83" s="27">
        <v>434</v>
      </c>
      <c r="I83" s="27">
        <v>12</v>
      </c>
      <c r="J83" s="27">
        <v>11</v>
      </c>
      <c r="K83" s="27">
        <v>446</v>
      </c>
      <c r="L83" s="27">
        <v>444</v>
      </c>
      <c r="M83" s="27">
        <v>342</v>
      </c>
      <c r="N83" s="27">
        <v>332</v>
      </c>
      <c r="O83" s="27">
        <v>451</v>
      </c>
      <c r="P83" s="27">
        <v>441</v>
      </c>
      <c r="Q83" s="27">
        <v>447</v>
      </c>
      <c r="R83" s="27">
        <f>MIN(ROUNDUP(0.4*Численность!D85,0),600)</f>
        <v>460</v>
      </c>
      <c r="S83" s="64">
        <f>MIN(Численность!D85,600)</f>
        <v>600</v>
      </c>
      <c r="T83" s="64">
        <f t="shared" si="24"/>
        <v>447</v>
      </c>
      <c r="U83" s="27">
        <f t="shared" si="25"/>
        <v>460</v>
      </c>
      <c r="V83" s="65">
        <f t="shared" si="13"/>
        <v>82</v>
      </c>
      <c r="W83" s="65" t="str">
        <f>'для таблиц'!B85</f>
        <v>ГБУ ДО РСШ «СУРХО»</v>
      </c>
      <c r="X83" s="66">
        <f t="shared" si="14"/>
        <v>0.95348837209302328</v>
      </c>
      <c r="Y83" s="66">
        <f t="shared" si="15"/>
        <v>0.95907928388746799</v>
      </c>
      <c r="Z83" s="66">
        <f t="shared" si="16"/>
        <v>0.94347826086956521</v>
      </c>
      <c r="AA83" s="66">
        <f t="shared" si="17"/>
        <v>0.91666666666666663</v>
      </c>
      <c r="AB83" s="66">
        <f t="shared" si="18"/>
        <v>0.9695652173913043</v>
      </c>
      <c r="AC83" s="66">
        <f t="shared" si="19"/>
        <v>0.9652173913043478</v>
      </c>
      <c r="AD83" s="66">
        <f t="shared" si="20"/>
        <v>0.9707602339181286</v>
      </c>
      <c r="AE83" s="66">
        <f t="shared" si="21"/>
        <v>0.98043478260869565</v>
      </c>
      <c r="AF83" s="66">
        <f t="shared" si="22"/>
        <v>0.95869565217391306</v>
      </c>
      <c r="AG83" s="66">
        <f t="shared" si="23"/>
        <v>0.97173913043478266</v>
      </c>
    </row>
    <row r="84" spans="1:33" x14ac:dyDescent="0.2">
      <c r="A84" s="26">
        <v>83</v>
      </c>
      <c r="B84" s="30" t="s">
        <v>497</v>
      </c>
      <c r="C84" s="27">
        <v>112</v>
      </c>
      <c r="D84" s="27">
        <v>89</v>
      </c>
      <c r="E84" s="27">
        <v>83</v>
      </c>
      <c r="F84" s="27">
        <v>63</v>
      </c>
      <c r="G84" s="27">
        <v>60</v>
      </c>
      <c r="H84" s="27">
        <v>106</v>
      </c>
      <c r="I84" s="27">
        <v>8</v>
      </c>
      <c r="J84" s="27">
        <v>8</v>
      </c>
      <c r="K84" s="27">
        <v>111</v>
      </c>
      <c r="L84" s="27">
        <v>109</v>
      </c>
      <c r="M84" s="27">
        <v>69</v>
      </c>
      <c r="N84" s="27">
        <v>68</v>
      </c>
      <c r="O84" s="27">
        <v>110</v>
      </c>
      <c r="P84" s="27">
        <v>108</v>
      </c>
      <c r="Q84" s="27">
        <v>110</v>
      </c>
      <c r="R84" s="27">
        <f>MIN(ROUNDUP(0.4*Численность!D86,0),600)</f>
        <v>112</v>
      </c>
      <c r="S84" s="64">
        <f>MIN(Численность!D86,600)</f>
        <v>280</v>
      </c>
      <c r="T84" s="64">
        <f t="shared" si="24"/>
        <v>110</v>
      </c>
      <c r="U84" s="27">
        <f t="shared" si="25"/>
        <v>112</v>
      </c>
      <c r="V84" s="65">
        <f t="shared" si="13"/>
        <v>83</v>
      </c>
      <c r="W84" s="65" t="str">
        <f>'для таблиц'!B86</f>
        <v>ГБУ ДО «Республиканский хоккейный центр»</v>
      </c>
      <c r="X84" s="66">
        <f t="shared" si="14"/>
        <v>0.95238095238095233</v>
      </c>
      <c r="Y84" s="66">
        <f t="shared" si="15"/>
        <v>0.93258426966292129</v>
      </c>
      <c r="Z84" s="66">
        <f t="shared" si="16"/>
        <v>0.9464285714285714</v>
      </c>
      <c r="AA84" s="66">
        <f t="shared" si="17"/>
        <v>1</v>
      </c>
      <c r="AB84" s="66">
        <f t="shared" si="18"/>
        <v>0.9910714285714286</v>
      </c>
      <c r="AC84" s="66">
        <f t="shared" si="19"/>
        <v>0.9732142857142857</v>
      </c>
      <c r="AD84" s="66">
        <f t="shared" si="20"/>
        <v>0.98550724637681164</v>
      </c>
      <c r="AE84" s="66">
        <f t="shared" si="21"/>
        <v>0.9821428571428571</v>
      </c>
      <c r="AF84" s="66">
        <f t="shared" si="22"/>
        <v>0.9642857142857143</v>
      </c>
      <c r="AG84" s="66">
        <f t="shared" si="23"/>
        <v>0.9821428571428571</v>
      </c>
    </row>
    <row r="85" spans="1:33" x14ac:dyDescent="0.2">
      <c r="A85" s="26">
        <v>84</v>
      </c>
      <c r="B85" s="30" t="s">
        <v>498</v>
      </c>
      <c r="C85" s="27">
        <v>62</v>
      </c>
      <c r="D85" s="27">
        <v>45</v>
      </c>
      <c r="E85" s="27">
        <v>45</v>
      </c>
      <c r="F85" s="27">
        <v>34</v>
      </c>
      <c r="G85" s="27">
        <v>34</v>
      </c>
      <c r="H85" s="27">
        <v>57</v>
      </c>
      <c r="I85" s="27">
        <v>10</v>
      </c>
      <c r="J85" s="27">
        <v>9</v>
      </c>
      <c r="K85" s="27">
        <v>61</v>
      </c>
      <c r="L85" s="27">
        <v>62</v>
      </c>
      <c r="M85" s="27">
        <v>45</v>
      </c>
      <c r="N85" s="27">
        <v>45</v>
      </c>
      <c r="O85" s="27">
        <v>61</v>
      </c>
      <c r="P85" s="27">
        <v>62</v>
      </c>
      <c r="Q85" s="27">
        <v>59</v>
      </c>
      <c r="R85" s="27">
        <f>MIN(ROUNDUP(0.4*Численность!D87,0),600)</f>
        <v>62</v>
      </c>
      <c r="S85" s="64">
        <f>MIN(Численность!D87,600)</f>
        <v>155</v>
      </c>
      <c r="T85" s="64">
        <f t="shared" si="24"/>
        <v>59</v>
      </c>
      <c r="U85" s="27">
        <f t="shared" si="25"/>
        <v>62</v>
      </c>
      <c r="V85" s="65">
        <f t="shared" si="13"/>
        <v>84</v>
      </c>
      <c r="W85" s="65" t="str">
        <f>'для таблиц'!B87</f>
        <v>ГБУ ДО РСШ «Ангушт»</v>
      </c>
      <c r="X85" s="66">
        <f t="shared" si="14"/>
        <v>1</v>
      </c>
      <c r="Y85" s="66">
        <f t="shared" si="15"/>
        <v>1</v>
      </c>
      <c r="Z85" s="66">
        <f t="shared" si="16"/>
        <v>0.91935483870967738</v>
      </c>
      <c r="AA85" s="66">
        <f t="shared" si="17"/>
        <v>0.9</v>
      </c>
      <c r="AB85" s="66">
        <f t="shared" si="18"/>
        <v>0.9838709677419355</v>
      </c>
      <c r="AC85" s="66">
        <f t="shared" si="19"/>
        <v>1</v>
      </c>
      <c r="AD85" s="66">
        <f t="shared" si="20"/>
        <v>1</v>
      </c>
      <c r="AE85" s="66">
        <f t="shared" si="21"/>
        <v>0.9838709677419355</v>
      </c>
      <c r="AF85" s="66">
        <f t="shared" si="22"/>
        <v>1</v>
      </c>
      <c r="AG85" s="66">
        <f t="shared" si="23"/>
        <v>0.95161290322580649</v>
      </c>
    </row>
    <row r="86" spans="1:33" x14ac:dyDescent="0.2">
      <c r="A86" s="26">
        <v>85</v>
      </c>
      <c r="B86" s="30" t="s">
        <v>499</v>
      </c>
      <c r="C86" s="27">
        <v>171</v>
      </c>
      <c r="D86" s="27">
        <v>104</v>
      </c>
      <c r="E86" s="27">
        <v>104</v>
      </c>
      <c r="F86" s="27">
        <v>70</v>
      </c>
      <c r="G86" s="27">
        <v>69</v>
      </c>
      <c r="H86" s="27">
        <v>158</v>
      </c>
      <c r="I86" s="27">
        <v>10</v>
      </c>
      <c r="J86" s="27">
        <v>9</v>
      </c>
      <c r="K86" s="27">
        <v>170</v>
      </c>
      <c r="L86" s="27">
        <v>169</v>
      </c>
      <c r="M86" s="27">
        <v>94</v>
      </c>
      <c r="N86" s="27">
        <v>94</v>
      </c>
      <c r="O86" s="27">
        <v>169</v>
      </c>
      <c r="P86" s="27">
        <v>162</v>
      </c>
      <c r="Q86" s="27">
        <v>168</v>
      </c>
      <c r="R86" s="27">
        <f>MIN(ROUNDUP(0.4*Численность!D88,0),600)</f>
        <v>171</v>
      </c>
      <c r="S86" s="64">
        <f>MIN(Численность!D88,600)</f>
        <v>426</v>
      </c>
      <c r="T86" s="64">
        <f t="shared" si="24"/>
        <v>168</v>
      </c>
      <c r="U86" s="27">
        <f t="shared" si="25"/>
        <v>171</v>
      </c>
      <c r="V86" s="65">
        <f t="shared" si="13"/>
        <v>85</v>
      </c>
      <c r="W86" s="65" t="str">
        <f>'для таблиц'!B88</f>
        <v>ГБУ ДО «СПОРТИВНАЯ ШКОЛА ОЛИМПИЙСКОГО РЕЗЕРВА ПО ВОЛЬНОЙ БОРЬБЕ «НАЗРАНЬ»</v>
      </c>
      <c r="X86" s="66">
        <f t="shared" si="14"/>
        <v>0.98571428571428577</v>
      </c>
      <c r="Y86" s="66">
        <f t="shared" si="15"/>
        <v>1</v>
      </c>
      <c r="Z86" s="66">
        <f t="shared" si="16"/>
        <v>0.92397660818713445</v>
      </c>
      <c r="AA86" s="66">
        <f t="shared" si="17"/>
        <v>0.9</v>
      </c>
      <c r="AB86" s="66">
        <f t="shared" si="18"/>
        <v>0.99415204678362568</v>
      </c>
      <c r="AC86" s="66">
        <f t="shared" si="19"/>
        <v>0.98830409356725146</v>
      </c>
      <c r="AD86" s="66">
        <f t="shared" si="20"/>
        <v>1</v>
      </c>
      <c r="AE86" s="66">
        <f t="shared" si="21"/>
        <v>0.98830409356725146</v>
      </c>
      <c r="AF86" s="66">
        <f t="shared" si="22"/>
        <v>0.94736842105263153</v>
      </c>
      <c r="AG86" s="66">
        <f t="shared" si="23"/>
        <v>0.98245614035087714</v>
      </c>
    </row>
    <row r="87" spans="1:33" x14ac:dyDescent="0.2">
      <c r="A87" s="26">
        <v>86</v>
      </c>
      <c r="B87" s="30" t="s">
        <v>500</v>
      </c>
      <c r="C87" s="27">
        <v>238</v>
      </c>
      <c r="D87" s="27">
        <v>170</v>
      </c>
      <c r="E87" s="27">
        <v>167</v>
      </c>
      <c r="F87" s="27">
        <v>143</v>
      </c>
      <c r="G87" s="27">
        <v>139</v>
      </c>
      <c r="H87" s="27">
        <v>227</v>
      </c>
      <c r="I87" s="27">
        <v>2</v>
      </c>
      <c r="J87" s="27">
        <v>2</v>
      </c>
      <c r="K87" s="27">
        <v>236</v>
      </c>
      <c r="L87" s="27">
        <v>236</v>
      </c>
      <c r="M87" s="27">
        <v>158</v>
      </c>
      <c r="N87" s="27">
        <v>155</v>
      </c>
      <c r="O87" s="27">
        <v>237</v>
      </c>
      <c r="P87" s="27">
        <v>230</v>
      </c>
      <c r="Q87" s="27">
        <v>234</v>
      </c>
      <c r="R87" s="27">
        <f>MIN(ROUNDUP(0.4*Численность!D89,0),600)</f>
        <v>238</v>
      </c>
      <c r="S87" s="64">
        <f>MIN(Численность!D89,600)</f>
        <v>593</v>
      </c>
      <c r="T87" s="64">
        <f t="shared" si="24"/>
        <v>234</v>
      </c>
      <c r="U87" s="27">
        <f t="shared" si="25"/>
        <v>238</v>
      </c>
      <c r="V87" s="65">
        <f t="shared" si="13"/>
        <v>86</v>
      </c>
      <c r="W87" s="65" t="str">
        <f>'для таблиц'!B89</f>
        <v>ГБУ ДО «ДЕТСКО-ЮНОШЕСКАЯ СПОРТИВНАЯ ШКОЛА «ТРОИЦКАЯ»</v>
      </c>
      <c r="X87" s="66">
        <f t="shared" si="14"/>
        <v>0.97202797202797198</v>
      </c>
      <c r="Y87" s="66">
        <f t="shared" si="15"/>
        <v>0.98235294117647054</v>
      </c>
      <c r="Z87" s="66">
        <f t="shared" si="16"/>
        <v>0.95378151260504207</v>
      </c>
      <c r="AA87" s="66">
        <f t="shared" si="17"/>
        <v>1</v>
      </c>
      <c r="AB87" s="66">
        <f t="shared" si="18"/>
        <v>0.99159663865546221</v>
      </c>
      <c r="AC87" s="66">
        <f t="shared" si="19"/>
        <v>0.99159663865546221</v>
      </c>
      <c r="AD87" s="66">
        <f t="shared" si="20"/>
        <v>0.98101265822784811</v>
      </c>
      <c r="AE87" s="66">
        <f t="shared" si="21"/>
        <v>0.99579831932773111</v>
      </c>
      <c r="AF87" s="66">
        <f t="shared" si="22"/>
        <v>0.96638655462184875</v>
      </c>
      <c r="AG87" s="66">
        <f t="shared" si="23"/>
        <v>0.98319327731092432</v>
      </c>
    </row>
    <row r="88" spans="1:33" x14ac:dyDescent="0.2">
      <c r="A88" s="26">
        <v>87</v>
      </c>
      <c r="B88" s="30" t="s">
        <v>415</v>
      </c>
      <c r="C88" s="27">
        <v>245</v>
      </c>
      <c r="D88" s="27">
        <v>199</v>
      </c>
      <c r="E88" s="27">
        <v>197</v>
      </c>
      <c r="F88" s="27">
        <v>173</v>
      </c>
      <c r="G88" s="27">
        <v>168</v>
      </c>
      <c r="H88" s="27">
        <v>241</v>
      </c>
      <c r="I88" s="27">
        <v>25</v>
      </c>
      <c r="J88" s="27">
        <v>24</v>
      </c>
      <c r="K88" s="27">
        <v>244</v>
      </c>
      <c r="L88" s="27">
        <v>243</v>
      </c>
      <c r="M88" s="27">
        <v>177</v>
      </c>
      <c r="N88" s="27">
        <v>177</v>
      </c>
      <c r="O88" s="27">
        <v>244</v>
      </c>
      <c r="P88" s="27">
        <v>243</v>
      </c>
      <c r="Q88" s="27">
        <v>244</v>
      </c>
      <c r="R88" s="27">
        <f>MIN(ROUNDUP(0.4*Численность!D90,0),600)</f>
        <v>245</v>
      </c>
      <c r="S88" s="64">
        <f>MIN(Численность!D90,600)</f>
        <v>600</v>
      </c>
      <c r="T88" s="64">
        <f t="shared" si="24"/>
        <v>244</v>
      </c>
      <c r="U88" s="27">
        <f t="shared" si="25"/>
        <v>245</v>
      </c>
      <c r="V88" s="65">
        <f t="shared" si="13"/>
        <v>87</v>
      </c>
      <c r="W88" s="65" t="str">
        <f>'для таблиц'!B90</f>
        <v>ГБУ ДО «РСШОР по тхэквондо»</v>
      </c>
      <c r="X88" s="66">
        <f t="shared" si="14"/>
        <v>0.97109826589595372</v>
      </c>
      <c r="Y88" s="66">
        <f t="shared" si="15"/>
        <v>0.98994974874371855</v>
      </c>
      <c r="Z88" s="66">
        <f t="shared" si="16"/>
        <v>0.98367346938775513</v>
      </c>
      <c r="AA88" s="66">
        <f t="shared" si="17"/>
        <v>0.96</v>
      </c>
      <c r="AB88" s="66">
        <f t="shared" si="18"/>
        <v>0.99591836734693873</v>
      </c>
      <c r="AC88" s="66">
        <f t="shared" si="19"/>
        <v>0.99183673469387756</v>
      </c>
      <c r="AD88" s="66">
        <f t="shared" si="20"/>
        <v>1</v>
      </c>
      <c r="AE88" s="66">
        <f t="shared" si="21"/>
        <v>0.99591836734693873</v>
      </c>
      <c r="AF88" s="66">
        <f t="shared" si="22"/>
        <v>0.99183673469387756</v>
      </c>
      <c r="AG88" s="66">
        <f t="shared" si="23"/>
        <v>0.99591836734693873</v>
      </c>
    </row>
    <row r="89" spans="1:33" x14ac:dyDescent="0.2">
      <c r="A89" s="26">
        <v>88</v>
      </c>
      <c r="B89" s="30" t="s">
        <v>501</v>
      </c>
      <c r="C89" s="27">
        <v>401</v>
      </c>
      <c r="D89" s="27">
        <v>346</v>
      </c>
      <c r="E89" s="27">
        <v>336</v>
      </c>
      <c r="F89" s="27">
        <v>328</v>
      </c>
      <c r="G89" s="27">
        <v>319</v>
      </c>
      <c r="H89" s="27">
        <v>386</v>
      </c>
      <c r="I89" s="27">
        <v>23</v>
      </c>
      <c r="J89" s="27">
        <v>23</v>
      </c>
      <c r="K89" s="27">
        <v>399</v>
      </c>
      <c r="L89" s="27">
        <v>391</v>
      </c>
      <c r="M89" s="27">
        <v>319</v>
      </c>
      <c r="N89" s="27">
        <v>316</v>
      </c>
      <c r="O89" s="27">
        <v>397</v>
      </c>
      <c r="P89" s="27">
        <v>382</v>
      </c>
      <c r="Q89" s="27">
        <v>396</v>
      </c>
      <c r="R89" s="27">
        <f>MIN(ROUNDUP(0.4*Численность!D91,0),600)</f>
        <v>401</v>
      </c>
      <c r="S89" s="64">
        <f>MIN(Численность!D91,600)</f>
        <v>600</v>
      </c>
      <c r="T89" s="64">
        <f t="shared" si="24"/>
        <v>396</v>
      </c>
      <c r="U89" s="27">
        <f t="shared" si="25"/>
        <v>401</v>
      </c>
      <c r="V89" s="65">
        <f t="shared" si="13"/>
        <v>88</v>
      </c>
      <c r="W89" s="65" t="str">
        <f>'для таблиц'!B91</f>
        <v>ГБУ ДО»РЕСПУБЛИКАНСКАЯ СПОРТИВНАЯ ШКОЛА ОЛИМПИЙСКОГО РЕЗЕРВА ПО БОКСУ»</v>
      </c>
      <c r="X89" s="66">
        <f t="shared" si="14"/>
        <v>0.97256097560975607</v>
      </c>
      <c r="Y89" s="66">
        <f t="shared" si="15"/>
        <v>0.97109826589595372</v>
      </c>
      <c r="Z89" s="66">
        <f t="shared" si="16"/>
        <v>0.96259351620947631</v>
      </c>
      <c r="AA89" s="66">
        <f t="shared" si="17"/>
        <v>1</v>
      </c>
      <c r="AB89" s="66">
        <f t="shared" si="18"/>
        <v>0.99501246882793015</v>
      </c>
      <c r="AC89" s="66">
        <f t="shared" si="19"/>
        <v>0.97506234413965087</v>
      </c>
      <c r="AD89" s="66">
        <f t="shared" si="20"/>
        <v>0.99059561128526641</v>
      </c>
      <c r="AE89" s="66">
        <f t="shared" si="21"/>
        <v>0.9900249376558603</v>
      </c>
      <c r="AF89" s="66">
        <f t="shared" si="22"/>
        <v>0.95261845386533661</v>
      </c>
      <c r="AG89" s="66">
        <f t="shared" si="23"/>
        <v>0.98753117206982544</v>
      </c>
    </row>
    <row r="90" spans="1:33" x14ac:dyDescent="0.2">
      <c r="A90" s="26">
        <v>89</v>
      </c>
      <c r="B90" s="30" t="s">
        <v>502</v>
      </c>
      <c r="C90" s="27">
        <v>220</v>
      </c>
      <c r="D90" s="27">
        <v>182</v>
      </c>
      <c r="E90" s="27">
        <v>180</v>
      </c>
      <c r="F90" s="27">
        <v>188</v>
      </c>
      <c r="G90" s="27">
        <v>183</v>
      </c>
      <c r="H90" s="27">
        <v>214</v>
      </c>
      <c r="I90" s="27">
        <v>6</v>
      </c>
      <c r="J90" s="27">
        <v>6</v>
      </c>
      <c r="K90" s="27">
        <v>218</v>
      </c>
      <c r="L90" s="27">
        <v>216</v>
      </c>
      <c r="M90" s="27">
        <v>172</v>
      </c>
      <c r="N90" s="27">
        <v>171</v>
      </c>
      <c r="O90" s="27">
        <v>220</v>
      </c>
      <c r="P90" s="27">
        <v>198</v>
      </c>
      <c r="Q90" s="27">
        <v>218</v>
      </c>
      <c r="R90" s="27">
        <f>MIN(ROUNDUP(0.4*Численность!D92,0),600)</f>
        <v>220</v>
      </c>
      <c r="S90" s="64">
        <f>MIN(Численность!D92,600)</f>
        <v>550</v>
      </c>
      <c r="T90" s="64">
        <f t="shared" si="24"/>
        <v>218</v>
      </c>
      <c r="U90" s="27">
        <f t="shared" si="25"/>
        <v>220</v>
      </c>
      <c r="V90" s="65">
        <f t="shared" si="13"/>
        <v>89</v>
      </c>
      <c r="W90" s="65" t="str">
        <f>'для таблиц'!B92</f>
        <v>ГБУДО «РСШОР по дзюдо»</v>
      </c>
      <c r="X90" s="66">
        <f t="shared" si="14"/>
        <v>0.97340425531914898</v>
      </c>
      <c r="Y90" s="66">
        <f t="shared" si="15"/>
        <v>0.98901098901098905</v>
      </c>
      <c r="Z90" s="66">
        <f t="shared" si="16"/>
        <v>0.97272727272727277</v>
      </c>
      <c r="AA90" s="66">
        <f t="shared" si="17"/>
        <v>1</v>
      </c>
      <c r="AB90" s="66">
        <f t="shared" si="18"/>
        <v>0.99090909090909096</v>
      </c>
      <c r="AC90" s="66">
        <f t="shared" si="19"/>
        <v>0.98181818181818181</v>
      </c>
      <c r="AD90" s="66">
        <f t="shared" si="20"/>
        <v>0.9941860465116279</v>
      </c>
      <c r="AE90" s="66">
        <f t="shared" si="21"/>
        <v>1</v>
      </c>
      <c r="AF90" s="66">
        <f t="shared" si="22"/>
        <v>0.9</v>
      </c>
      <c r="AG90" s="66">
        <f t="shared" si="23"/>
        <v>0.99090909090909096</v>
      </c>
    </row>
    <row r="91" spans="1:33" x14ac:dyDescent="0.2">
      <c r="A91" s="26">
        <v>90</v>
      </c>
      <c r="B91" s="30" t="s">
        <v>503</v>
      </c>
      <c r="C91" s="27">
        <v>375</v>
      </c>
      <c r="D91" s="27">
        <v>321</v>
      </c>
      <c r="E91" s="27">
        <v>313</v>
      </c>
      <c r="F91" s="27">
        <v>308</v>
      </c>
      <c r="G91" s="27">
        <v>296</v>
      </c>
      <c r="H91" s="27">
        <v>344</v>
      </c>
      <c r="I91" s="27">
        <v>15</v>
      </c>
      <c r="J91" s="27">
        <v>14</v>
      </c>
      <c r="K91" s="27">
        <v>363</v>
      </c>
      <c r="L91" s="27">
        <v>363</v>
      </c>
      <c r="M91" s="27">
        <v>287</v>
      </c>
      <c r="N91" s="27">
        <v>284</v>
      </c>
      <c r="O91" s="27">
        <v>365</v>
      </c>
      <c r="P91" s="27">
        <v>338</v>
      </c>
      <c r="Q91" s="27">
        <v>367</v>
      </c>
      <c r="R91" s="27">
        <f>MIN(ROUNDUP(0.4*Численность!D93,0),600)</f>
        <v>375</v>
      </c>
      <c r="S91" s="64">
        <f>MIN(Численность!D93,600)</f>
        <v>600</v>
      </c>
      <c r="T91" s="64">
        <f t="shared" si="24"/>
        <v>367</v>
      </c>
      <c r="U91" s="27">
        <f t="shared" si="25"/>
        <v>375</v>
      </c>
      <c r="V91" s="65">
        <f t="shared" ref="V91:V101" si="26">A91</f>
        <v>90</v>
      </c>
      <c r="W91" s="65" t="str">
        <f>'для таблиц'!B93</f>
        <v>ГБУ ДО «РЕСПУБЛИКАНСКАЯ СПОРТИВНАЯ ШКОЛА ПО ВОЛЬНОЙ БОРЬБЕ»</v>
      </c>
      <c r="X91" s="66">
        <f t="shared" ref="X91:X101" si="27">G91/F91</f>
        <v>0.96103896103896103</v>
      </c>
      <c r="Y91" s="66">
        <f t="shared" ref="Y91:Y101" si="28">E91/D91</f>
        <v>0.97507788161993769</v>
      </c>
      <c r="Z91" s="66">
        <f t="shared" ref="Z91:Z101" si="29">H91/$C91</f>
        <v>0.91733333333333333</v>
      </c>
      <c r="AA91" s="66">
        <f t="shared" ref="AA91:AA101" si="30">J91/I91</f>
        <v>0.93333333333333335</v>
      </c>
      <c r="AB91" s="66">
        <f t="shared" ref="AB91:AB101" si="31">K91/$C91</f>
        <v>0.96799999999999997</v>
      </c>
      <c r="AC91" s="66">
        <f t="shared" ref="AC91:AC101" si="32">L91/$C91</f>
        <v>0.96799999999999997</v>
      </c>
      <c r="AD91" s="66">
        <f t="shared" ref="AD91:AD101" si="33">N91/M91</f>
        <v>0.98954703832752611</v>
      </c>
      <c r="AE91" s="66">
        <f t="shared" ref="AE91:AE101" si="34">O91/$C91</f>
        <v>0.97333333333333338</v>
      </c>
      <c r="AF91" s="66">
        <f t="shared" ref="AF91:AF101" si="35">P91/$C91</f>
        <v>0.90133333333333332</v>
      </c>
      <c r="AG91" s="66">
        <f t="shared" ref="AG91:AG101" si="36">Q91/$C91</f>
        <v>0.97866666666666668</v>
      </c>
    </row>
    <row r="92" spans="1:33" x14ac:dyDescent="0.2">
      <c r="A92" s="26">
        <v>91</v>
      </c>
      <c r="B92" s="30" t="s">
        <v>504</v>
      </c>
      <c r="C92" s="27">
        <v>355</v>
      </c>
      <c r="D92" s="27">
        <v>317</v>
      </c>
      <c r="E92" s="27">
        <v>313</v>
      </c>
      <c r="F92" s="27">
        <v>311</v>
      </c>
      <c r="G92" s="27">
        <v>303</v>
      </c>
      <c r="H92" s="27">
        <v>327</v>
      </c>
      <c r="I92" s="27">
        <v>10</v>
      </c>
      <c r="J92" s="27">
        <v>10</v>
      </c>
      <c r="K92" s="27">
        <v>348</v>
      </c>
      <c r="L92" s="27">
        <v>348</v>
      </c>
      <c r="M92" s="27">
        <v>285</v>
      </c>
      <c r="N92" s="27">
        <v>283</v>
      </c>
      <c r="O92" s="27">
        <v>347</v>
      </c>
      <c r="P92" s="27">
        <v>320</v>
      </c>
      <c r="Q92" s="27">
        <v>350</v>
      </c>
      <c r="R92" s="27">
        <f>MIN(ROUNDUP(0.4*Численность!D94,0),600)</f>
        <v>355</v>
      </c>
      <c r="S92" s="64">
        <f>MIN(Численность!D94,600)</f>
        <v>600</v>
      </c>
      <c r="T92" s="64">
        <f t="shared" si="24"/>
        <v>350</v>
      </c>
      <c r="U92" s="27">
        <f t="shared" si="25"/>
        <v>355</v>
      </c>
      <c r="V92" s="65">
        <f t="shared" si="26"/>
        <v>91</v>
      </c>
      <c r="W92" s="65" t="str">
        <f>'для таблиц'!B94</f>
        <v>ГБУДО «СШОР  «Экажево»</v>
      </c>
      <c r="X92" s="66">
        <f t="shared" si="27"/>
        <v>0.97427652733118975</v>
      </c>
      <c r="Y92" s="66">
        <f t="shared" si="28"/>
        <v>0.98738170347003151</v>
      </c>
      <c r="Z92" s="66">
        <f t="shared" si="29"/>
        <v>0.92112676056338028</v>
      </c>
      <c r="AA92" s="66">
        <f t="shared" si="30"/>
        <v>1</v>
      </c>
      <c r="AB92" s="66">
        <f t="shared" si="31"/>
        <v>0.9802816901408451</v>
      </c>
      <c r="AC92" s="66">
        <f t="shared" si="32"/>
        <v>0.9802816901408451</v>
      </c>
      <c r="AD92" s="66">
        <f t="shared" si="33"/>
        <v>0.99298245614035086</v>
      </c>
      <c r="AE92" s="66">
        <f t="shared" si="34"/>
        <v>0.9774647887323944</v>
      </c>
      <c r="AF92" s="66">
        <f t="shared" si="35"/>
        <v>0.90140845070422537</v>
      </c>
      <c r="AG92" s="66">
        <f t="shared" si="36"/>
        <v>0.9859154929577465</v>
      </c>
    </row>
    <row r="93" spans="1:33" x14ac:dyDescent="0.2">
      <c r="A93" s="26">
        <v>92</v>
      </c>
      <c r="B93" s="30" t="s">
        <v>505</v>
      </c>
      <c r="C93" s="27">
        <v>256</v>
      </c>
      <c r="D93" s="27">
        <v>230</v>
      </c>
      <c r="E93" s="27">
        <v>224</v>
      </c>
      <c r="F93" s="27">
        <v>234</v>
      </c>
      <c r="G93" s="27">
        <v>224</v>
      </c>
      <c r="H93" s="27">
        <v>244</v>
      </c>
      <c r="I93" s="27">
        <v>16</v>
      </c>
      <c r="J93" s="27">
        <v>15</v>
      </c>
      <c r="K93" s="27">
        <v>251</v>
      </c>
      <c r="L93" s="27">
        <v>251</v>
      </c>
      <c r="M93" s="27">
        <v>226</v>
      </c>
      <c r="N93" s="27">
        <v>224</v>
      </c>
      <c r="O93" s="27">
        <v>247</v>
      </c>
      <c r="P93" s="27">
        <v>232</v>
      </c>
      <c r="Q93" s="27">
        <v>252</v>
      </c>
      <c r="R93" s="27">
        <f>MIN(ROUNDUP(0.4*Численность!D95,0),600)</f>
        <v>256</v>
      </c>
      <c r="S93" s="64">
        <f>MIN(Численность!D95,600)</f>
        <v>600</v>
      </c>
      <c r="T93" s="64">
        <f t="shared" si="24"/>
        <v>252</v>
      </c>
      <c r="U93" s="27">
        <f t="shared" si="25"/>
        <v>256</v>
      </c>
      <c r="V93" s="65">
        <f t="shared" si="26"/>
        <v>92</v>
      </c>
      <c r="W93" s="65" t="str">
        <f>'для таблиц'!B95</f>
        <v>МКУ ДО «СШ г. Карабулак им. Дзейтова Х.Р.»</v>
      </c>
      <c r="X93" s="66">
        <f t="shared" si="27"/>
        <v>0.95726495726495731</v>
      </c>
      <c r="Y93" s="66">
        <f t="shared" si="28"/>
        <v>0.97391304347826091</v>
      </c>
      <c r="Z93" s="66">
        <f t="shared" si="29"/>
        <v>0.953125</v>
      </c>
      <c r="AA93" s="66">
        <f t="shared" si="30"/>
        <v>0.9375</v>
      </c>
      <c r="AB93" s="66">
        <f t="shared" si="31"/>
        <v>0.98046875</v>
      </c>
      <c r="AC93" s="66">
        <f t="shared" si="32"/>
        <v>0.98046875</v>
      </c>
      <c r="AD93" s="66">
        <f t="shared" si="33"/>
        <v>0.99115044247787609</v>
      </c>
      <c r="AE93" s="66">
        <f t="shared" si="34"/>
        <v>0.96484375</v>
      </c>
      <c r="AF93" s="66">
        <f t="shared" si="35"/>
        <v>0.90625</v>
      </c>
      <c r="AG93" s="66">
        <f t="shared" si="36"/>
        <v>0.984375</v>
      </c>
    </row>
    <row r="94" spans="1:33" x14ac:dyDescent="0.2">
      <c r="A94" s="26">
        <v>93</v>
      </c>
      <c r="B94" s="30" t="s">
        <v>506</v>
      </c>
      <c r="C94" s="27">
        <v>192</v>
      </c>
      <c r="D94" s="27">
        <v>165</v>
      </c>
      <c r="E94" s="27">
        <v>160</v>
      </c>
      <c r="F94" s="27">
        <v>154</v>
      </c>
      <c r="G94" s="27">
        <v>148</v>
      </c>
      <c r="H94" s="27">
        <v>188</v>
      </c>
      <c r="I94" s="27">
        <v>14</v>
      </c>
      <c r="J94" s="27">
        <v>14</v>
      </c>
      <c r="K94" s="27">
        <v>192</v>
      </c>
      <c r="L94" s="27">
        <v>188</v>
      </c>
      <c r="M94" s="27">
        <v>162</v>
      </c>
      <c r="N94" s="27">
        <v>160</v>
      </c>
      <c r="O94" s="27">
        <v>190</v>
      </c>
      <c r="P94" s="27">
        <v>184</v>
      </c>
      <c r="Q94" s="27">
        <v>191</v>
      </c>
      <c r="R94" s="27">
        <f>MIN(ROUNDUP(0.4*Численность!D96,0),600)</f>
        <v>192</v>
      </c>
      <c r="S94" s="64">
        <f>MIN(Численность!D96,600)</f>
        <v>478</v>
      </c>
      <c r="T94" s="64">
        <f t="shared" si="24"/>
        <v>191</v>
      </c>
      <c r="U94" s="27">
        <f t="shared" si="25"/>
        <v>192</v>
      </c>
      <c r="V94" s="65">
        <f t="shared" si="26"/>
        <v>93</v>
      </c>
      <c r="W94" s="65" t="str">
        <f>'для таблиц'!B96</f>
        <v>МКУДО «СШ ИМ. И.ТУМГОЕВА»</v>
      </c>
      <c r="X94" s="66">
        <f t="shared" si="27"/>
        <v>0.96103896103896103</v>
      </c>
      <c r="Y94" s="66">
        <f t="shared" si="28"/>
        <v>0.96969696969696972</v>
      </c>
      <c r="Z94" s="66">
        <f t="shared" si="29"/>
        <v>0.97916666666666663</v>
      </c>
      <c r="AA94" s="66">
        <f t="shared" si="30"/>
        <v>1</v>
      </c>
      <c r="AB94" s="66">
        <f t="shared" si="31"/>
        <v>1</v>
      </c>
      <c r="AC94" s="66">
        <f t="shared" si="32"/>
        <v>0.97916666666666663</v>
      </c>
      <c r="AD94" s="66">
        <f t="shared" si="33"/>
        <v>0.98765432098765427</v>
      </c>
      <c r="AE94" s="66">
        <f t="shared" si="34"/>
        <v>0.98958333333333337</v>
      </c>
      <c r="AF94" s="66">
        <f t="shared" si="35"/>
        <v>0.95833333333333337</v>
      </c>
      <c r="AG94" s="66">
        <f t="shared" si="36"/>
        <v>0.99479166666666663</v>
      </c>
    </row>
    <row r="95" spans="1:33" x14ac:dyDescent="0.2">
      <c r="A95" s="26">
        <v>94</v>
      </c>
      <c r="B95" s="30" t="s">
        <v>507</v>
      </c>
      <c r="C95" s="27">
        <v>250</v>
      </c>
      <c r="D95" s="27">
        <v>222</v>
      </c>
      <c r="E95" s="27">
        <v>210</v>
      </c>
      <c r="F95" s="27">
        <v>220</v>
      </c>
      <c r="G95" s="27">
        <v>205</v>
      </c>
      <c r="H95" s="27">
        <v>233</v>
      </c>
      <c r="I95" s="27">
        <v>10</v>
      </c>
      <c r="J95" s="27">
        <v>9</v>
      </c>
      <c r="K95" s="27">
        <v>241</v>
      </c>
      <c r="L95" s="27">
        <v>237</v>
      </c>
      <c r="M95" s="27">
        <v>186</v>
      </c>
      <c r="N95" s="27">
        <v>178</v>
      </c>
      <c r="O95" s="27">
        <v>245</v>
      </c>
      <c r="P95" s="27">
        <v>239</v>
      </c>
      <c r="Q95" s="27">
        <v>243</v>
      </c>
      <c r="R95" s="27">
        <f>MIN(ROUNDUP(0.4*Численность!D97,0),600)</f>
        <v>250</v>
      </c>
      <c r="S95" s="64">
        <f>MIN(Численность!D97,600)</f>
        <v>600</v>
      </c>
      <c r="T95" s="64">
        <f t="shared" si="24"/>
        <v>243</v>
      </c>
      <c r="U95" s="27">
        <f t="shared" si="25"/>
        <v>250</v>
      </c>
      <c r="V95" s="65">
        <f t="shared" si="26"/>
        <v>94</v>
      </c>
      <c r="W95" s="65" t="str">
        <f>'для таблиц'!B97</f>
        <v>МКУ ДО СПОРТИВНАЯ ШКОЛА «ЧЕМПИОН С.П. ЯНДАРЕ» АДМИНИСТРАЦИИ НАЗРАНОВСКОГО МУНИЦИПАЛЬНОГО РАЙОНА</v>
      </c>
      <c r="X95" s="66">
        <f t="shared" si="27"/>
        <v>0.93181818181818177</v>
      </c>
      <c r="Y95" s="66">
        <f t="shared" si="28"/>
        <v>0.94594594594594594</v>
      </c>
      <c r="Z95" s="66">
        <f t="shared" si="29"/>
        <v>0.93200000000000005</v>
      </c>
      <c r="AA95" s="66">
        <f t="shared" si="30"/>
        <v>0.9</v>
      </c>
      <c r="AB95" s="66">
        <f t="shared" si="31"/>
        <v>0.96399999999999997</v>
      </c>
      <c r="AC95" s="66">
        <f t="shared" si="32"/>
        <v>0.94799999999999995</v>
      </c>
      <c r="AD95" s="66">
        <f t="shared" si="33"/>
        <v>0.956989247311828</v>
      </c>
      <c r="AE95" s="66">
        <f t="shared" si="34"/>
        <v>0.98</v>
      </c>
      <c r="AF95" s="66">
        <f t="shared" si="35"/>
        <v>0.95599999999999996</v>
      </c>
      <c r="AG95" s="66">
        <f t="shared" si="36"/>
        <v>0.97199999999999998</v>
      </c>
    </row>
    <row r="96" spans="1:33" x14ac:dyDescent="0.2">
      <c r="A96" s="26">
        <v>95</v>
      </c>
      <c r="B96" s="30" t="s">
        <v>508</v>
      </c>
      <c r="C96" s="27">
        <v>256</v>
      </c>
      <c r="D96" s="27">
        <v>222</v>
      </c>
      <c r="E96" s="27">
        <v>219</v>
      </c>
      <c r="F96" s="27">
        <v>219</v>
      </c>
      <c r="G96" s="27">
        <v>215</v>
      </c>
      <c r="H96" s="27">
        <v>248</v>
      </c>
      <c r="I96" s="27">
        <v>15</v>
      </c>
      <c r="J96" s="27">
        <v>15</v>
      </c>
      <c r="K96" s="27">
        <v>251</v>
      </c>
      <c r="L96" s="27">
        <v>253</v>
      </c>
      <c r="M96" s="27">
        <v>201</v>
      </c>
      <c r="N96" s="27">
        <v>200</v>
      </c>
      <c r="O96" s="27">
        <v>253</v>
      </c>
      <c r="P96" s="27">
        <v>250</v>
      </c>
      <c r="Q96" s="27">
        <v>251</v>
      </c>
      <c r="R96" s="27">
        <f>MIN(ROUNDUP(0.4*Численность!D98,0),600)</f>
        <v>256</v>
      </c>
      <c r="S96" s="64">
        <f>MIN(Численность!D98,600)</f>
        <v>600</v>
      </c>
      <c r="T96" s="64">
        <f t="shared" si="24"/>
        <v>251</v>
      </c>
      <c r="U96" s="27">
        <f t="shared" si="25"/>
        <v>256</v>
      </c>
      <c r="V96" s="65">
        <f t="shared" si="26"/>
        <v>95</v>
      </c>
      <c r="W96" s="65" t="str">
        <f>'для таблиц'!B98</f>
        <v>МКУ ДО ДЕТСКО-ЮНОШЕСКАЯ СПОРТИВНАЯ ШКОЛА «ИМЕНИ АЛБОГАЧИЕВОЙ ЛЕЙЛЫ СУЛТАНОВНЫ» С.П.АЛИ-ЮРТ</v>
      </c>
      <c r="X96" s="66">
        <f t="shared" si="27"/>
        <v>0.9817351598173516</v>
      </c>
      <c r="Y96" s="66">
        <f t="shared" si="28"/>
        <v>0.98648648648648651</v>
      </c>
      <c r="Z96" s="66">
        <f t="shared" si="29"/>
        <v>0.96875</v>
      </c>
      <c r="AA96" s="66">
        <f t="shared" si="30"/>
        <v>1</v>
      </c>
      <c r="AB96" s="66">
        <f t="shared" si="31"/>
        <v>0.98046875</v>
      </c>
      <c r="AC96" s="66">
        <f t="shared" si="32"/>
        <v>0.98828125</v>
      </c>
      <c r="AD96" s="66">
        <f t="shared" si="33"/>
        <v>0.99502487562189057</v>
      </c>
      <c r="AE96" s="66">
        <f t="shared" si="34"/>
        <v>0.98828125</v>
      </c>
      <c r="AF96" s="66">
        <f t="shared" si="35"/>
        <v>0.9765625</v>
      </c>
      <c r="AG96" s="66">
        <f t="shared" si="36"/>
        <v>0.98046875</v>
      </c>
    </row>
    <row r="97" spans="1:33" x14ac:dyDescent="0.2">
      <c r="A97" s="26">
        <v>96</v>
      </c>
      <c r="B97" s="30" t="s">
        <v>509</v>
      </c>
      <c r="C97" s="27">
        <v>341</v>
      </c>
      <c r="D97" s="27">
        <v>300</v>
      </c>
      <c r="E97" s="27">
        <v>292</v>
      </c>
      <c r="F97" s="27">
        <v>289</v>
      </c>
      <c r="G97" s="27">
        <v>282</v>
      </c>
      <c r="H97" s="27">
        <v>321</v>
      </c>
      <c r="I97" s="27">
        <v>14</v>
      </c>
      <c r="J97" s="27">
        <v>14</v>
      </c>
      <c r="K97" s="27">
        <v>338</v>
      </c>
      <c r="L97" s="27">
        <v>330</v>
      </c>
      <c r="M97" s="27">
        <v>261</v>
      </c>
      <c r="N97" s="27">
        <v>258</v>
      </c>
      <c r="O97" s="27">
        <v>338</v>
      </c>
      <c r="P97" s="27">
        <v>321</v>
      </c>
      <c r="Q97" s="27">
        <v>332</v>
      </c>
      <c r="R97" s="27">
        <f>MIN(ROUNDUP(0.4*Численность!D99,0),600)</f>
        <v>341</v>
      </c>
      <c r="S97" s="64">
        <f>MIN(Численность!D99,600)</f>
        <v>600</v>
      </c>
      <c r="T97" s="64">
        <f t="shared" si="24"/>
        <v>332</v>
      </c>
      <c r="U97" s="27">
        <f t="shared" si="25"/>
        <v>341</v>
      </c>
      <c r="V97" s="65">
        <f t="shared" si="26"/>
        <v>96</v>
      </c>
      <c r="W97" s="65" t="str">
        <f>'для таблиц'!B99</f>
        <v>МКУ ДО»ДЕТСКО-ЮНОШЕСКАЯ СПОРТИВНАЯ ШКОЛА СУНЖЕНСКОГО МУНИЦИПАЛЬНОГО РАЙОНА»</v>
      </c>
      <c r="X97" s="66">
        <f t="shared" si="27"/>
        <v>0.97577854671280273</v>
      </c>
      <c r="Y97" s="66">
        <f t="shared" si="28"/>
        <v>0.97333333333333338</v>
      </c>
      <c r="Z97" s="66">
        <f t="shared" si="29"/>
        <v>0.94134897360703818</v>
      </c>
      <c r="AA97" s="66">
        <f t="shared" si="30"/>
        <v>1</v>
      </c>
      <c r="AB97" s="66">
        <f t="shared" si="31"/>
        <v>0.99120234604105573</v>
      </c>
      <c r="AC97" s="66">
        <f t="shared" si="32"/>
        <v>0.967741935483871</v>
      </c>
      <c r="AD97" s="66">
        <f t="shared" si="33"/>
        <v>0.9885057471264368</v>
      </c>
      <c r="AE97" s="66">
        <f t="shared" si="34"/>
        <v>0.99120234604105573</v>
      </c>
      <c r="AF97" s="66">
        <f t="shared" si="35"/>
        <v>0.94134897360703818</v>
      </c>
      <c r="AG97" s="66">
        <f t="shared" si="36"/>
        <v>0.97360703812316718</v>
      </c>
    </row>
    <row r="98" spans="1:33" x14ac:dyDescent="0.2">
      <c r="A98" s="26">
        <v>97</v>
      </c>
      <c r="B98" s="30" t="s">
        <v>417</v>
      </c>
      <c r="C98" s="27">
        <v>45</v>
      </c>
      <c r="D98" s="27">
        <v>40</v>
      </c>
      <c r="E98" s="27">
        <v>40</v>
      </c>
      <c r="F98" s="27">
        <v>32</v>
      </c>
      <c r="G98" s="27">
        <v>32</v>
      </c>
      <c r="H98" s="27">
        <v>43</v>
      </c>
      <c r="I98" s="27">
        <v>6</v>
      </c>
      <c r="J98" s="27">
        <v>6</v>
      </c>
      <c r="K98" s="27">
        <v>45</v>
      </c>
      <c r="L98" s="27">
        <v>43</v>
      </c>
      <c r="M98" s="27">
        <v>37</v>
      </c>
      <c r="N98" s="27">
        <v>36</v>
      </c>
      <c r="O98" s="27">
        <v>45</v>
      </c>
      <c r="P98" s="27">
        <v>44</v>
      </c>
      <c r="Q98" s="27">
        <v>45</v>
      </c>
      <c r="R98" s="27">
        <f>MIN(ROUNDUP(0.4*Численность!D100,0),600)</f>
        <v>45</v>
      </c>
      <c r="S98" s="64">
        <f>MIN(Численность!D100,600)</f>
        <v>111</v>
      </c>
      <c r="T98" s="64">
        <f t="shared" si="24"/>
        <v>45</v>
      </c>
      <c r="U98" s="27">
        <f t="shared" si="25"/>
        <v>45</v>
      </c>
      <c r="V98" s="65">
        <f t="shared" si="26"/>
        <v>97</v>
      </c>
      <c r="W98" s="65" t="str">
        <f>'для таблиц'!B100</f>
        <v>МКУ ДО «детско-юношеская спортивная школа» Джейрахского муниципального района</v>
      </c>
      <c r="X98" s="66">
        <f t="shared" si="27"/>
        <v>1</v>
      </c>
      <c r="Y98" s="66">
        <f t="shared" si="28"/>
        <v>1</v>
      </c>
      <c r="Z98" s="66">
        <f t="shared" si="29"/>
        <v>0.9555555555555556</v>
      </c>
      <c r="AA98" s="66">
        <f t="shared" si="30"/>
        <v>1</v>
      </c>
      <c r="AB98" s="66">
        <f t="shared" si="31"/>
        <v>1</v>
      </c>
      <c r="AC98" s="66">
        <f t="shared" si="32"/>
        <v>0.9555555555555556</v>
      </c>
      <c r="AD98" s="66">
        <f t="shared" si="33"/>
        <v>0.97297297297297303</v>
      </c>
      <c r="AE98" s="66">
        <f t="shared" si="34"/>
        <v>1</v>
      </c>
      <c r="AF98" s="66">
        <f t="shared" si="35"/>
        <v>0.97777777777777775</v>
      </c>
      <c r="AG98" s="66">
        <f t="shared" si="36"/>
        <v>1</v>
      </c>
    </row>
    <row r="99" spans="1:33" x14ac:dyDescent="0.2">
      <c r="A99" s="26">
        <v>98</v>
      </c>
      <c r="B99" s="30" t="s">
        <v>510</v>
      </c>
      <c r="C99" s="27">
        <v>277</v>
      </c>
      <c r="D99" s="27">
        <v>260</v>
      </c>
      <c r="E99" s="27">
        <v>257</v>
      </c>
      <c r="F99" s="27">
        <v>223</v>
      </c>
      <c r="G99" s="27">
        <v>223</v>
      </c>
      <c r="H99" s="27">
        <v>277</v>
      </c>
      <c r="I99" s="27">
        <v>38</v>
      </c>
      <c r="J99" s="27">
        <v>38</v>
      </c>
      <c r="K99" s="27">
        <v>277</v>
      </c>
      <c r="L99" s="27">
        <v>277</v>
      </c>
      <c r="M99" s="27">
        <v>259</v>
      </c>
      <c r="N99" s="27">
        <v>259</v>
      </c>
      <c r="O99" s="27">
        <v>277</v>
      </c>
      <c r="P99" s="27">
        <v>276</v>
      </c>
      <c r="Q99" s="27">
        <v>277</v>
      </c>
      <c r="R99" s="27">
        <f>MIN(ROUNDUP(0.4*Численность!D101,0),600)</f>
        <v>170</v>
      </c>
      <c r="S99" s="64">
        <f>MIN(Численность!D101,600)</f>
        <v>423</v>
      </c>
      <c r="T99" s="64">
        <f t="shared" si="24"/>
        <v>277</v>
      </c>
      <c r="U99" s="27">
        <f t="shared" si="25"/>
        <v>277</v>
      </c>
      <c r="V99" s="65">
        <f t="shared" si="26"/>
        <v>98</v>
      </c>
      <c r="W99" s="65" t="str">
        <f>'для таблиц'!B101</f>
        <v>МКУ ДО «СШ по шахматам Сунженского муниципального района»</v>
      </c>
      <c r="X99" s="66">
        <f t="shared" si="27"/>
        <v>1</v>
      </c>
      <c r="Y99" s="66">
        <f t="shared" si="28"/>
        <v>0.9884615384615385</v>
      </c>
      <c r="Z99" s="66">
        <f t="shared" si="29"/>
        <v>1</v>
      </c>
      <c r="AA99" s="66">
        <f t="shared" si="30"/>
        <v>1</v>
      </c>
      <c r="AB99" s="66">
        <f t="shared" si="31"/>
        <v>1</v>
      </c>
      <c r="AC99" s="66">
        <f t="shared" si="32"/>
        <v>1</v>
      </c>
      <c r="AD99" s="66">
        <f t="shared" si="33"/>
        <v>1</v>
      </c>
      <c r="AE99" s="66">
        <f t="shared" si="34"/>
        <v>1</v>
      </c>
      <c r="AF99" s="66">
        <f t="shared" si="35"/>
        <v>0.99638989169675085</v>
      </c>
      <c r="AG99" s="66">
        <f t="shared" si="36"/>
        <v>1</v>
      </c>
    </row>
    <row r="100" spans="1:33" x14ac:dyDescent="0.2">
      <c r="A100" s="26">
        <v>99</v>
      </c>
      <c r="B100" s="30" t="s">
        <v>511</v>
      </c>
      <c r="C100" s="27">
        <v>295</v>
      </c>
      <c r="D100" s="27">
        <v>256</v>
      </c>
      <c r="E100" s="27">
        <v>250</v>
      </c>
      <c r="F100" s="27">
        <v>240</v>
      </c>
      <c r="G100" s="27">
        <v>227</v>
      </c>
      <c r="H100" s="27">
        <v>273</v>
      </c>
      <c r="I100" s="27">
        <v>13</v>
      </c>
      <c r="J100" s="27">
        <v>12</v>
      </c>
      <c r="K100" s="27">
        <v>284</v>
      </c>
      <c r="L100" s="27">
        <v>283</v>
      </c>
      <c r="M100" s="27">
        <v>227</v>
      </c>
      <c r="N100" s="27">
        <v>224</v>
      </c>
      <c r="O100" s="27">
        <v>290</v>
      </c>
      <c r="P100" s="27">
        <v>273</v>
      </c>
      <c r="Q100" s="27">
        <v>290</v>
      </c>
      <c r="R100" s="27">
        <f>MIN(ROUNDUP(0.4*Численность!D102,0),600)</f>
        <v>295</v>
      </c>
      <c r="S100" s="64">
        <f>MIN(Численность!D102,600)</f>
        <v>600</v>
      </c>
      <c r="T100" s="64">
        <f t="shared" si="24"/>
        <v>290</v>
      </c>
      <c r="U100" s="27">
        <f t="shared" si="25"/>
        <v>295</v>
      </c>
      <c r="V100" s="65">
        <f t="shared" si="26"/>
        <v>99</v>
      </c>
      <c r="W100" s="65" t="str">
        <f>'для таблиц'!B102</f>
        <v>МКУДО «СШ С.П.ПЛИЕВО»</v>
      </c>
      <c r="X100" s="66">
        <f t="shared" si="27"/>
        <v>0.9458333333333333</v>
      </c>
      <c r="Y100" s="66">
        <f t="shared" si="28"/>
        <v>0.9765625</v>
      </c>
      <c r="Z100" s="66">
        <f t="shared" si="29"/>
        <v>0.92542372881355928</v>
      </c>
      <c r="AA100" s="66">
        <f t="shared" si="30"/>
        <v>0.92307692307692313</v>
      </c>
      <c r="AB100" s="66">
        <f t="shared" si="31"/>
        <v>0.96271186440677969</v>
      </c>
      <c r="AC100" s="66">
        <f t="shared" si="32"/>
        <v>0.95932203389830506</v>
      </c>
      <c r="AD100" s="66">
        <f t="shared" si="33"/>
        <v>0.986784140969163</v>
      </c>
      <c r="AE100" s="66">
        <f t="shared" si="34"/>
        <v>0.98305084745762716</v>
      </c>
      <c r="AF100" s="66">
        <f t="shared" si="35"/>
        <v>0.92542372881355928</v>
      </c>
      <c r="AG100" s="66">
        <f t="shared" si="36"/>
        <v>0.98305084745762716</v>
      </c>
    </row>
    <row r="101" spans="1:33" x14ac:dyDescent="0.2">
      <c r="A101" s="26">
        <v>100</v>
      </c>
      <c r="B101" s="30" t="s">
        <v>512</v>
      </c>
      <c r="C101" s="27">
        <v>173</v>
      </c>
      <c r="D101" s="27">
        <v>169</v>
      </c>
      <c r="E101" s="27">
        <v>168</v>
      </c>
      <c r="F101" s="27">
        <v>163</v>
      </c>
      <c r="G101" s="27">
        <v>162</v>
      </c>
      <c r="H101" s="27">
        <v>170</v>
      </c>
      <c r="I101" s="27">
        <v>3</v>
      </c>
      <c r="J101" s="27">
        <v>3</v>
      </c>
      <c r="K101" s="27">
        <v>172</v>
      </c>
      <c r="L101" s="27">
        <v>172</v>
      </c>
      <c r="M101" s="27">
        <v>161</v>
      </c>
      <c r="N101" s="27">
        <v>159</v>
      </c>
      <c r="O101" s="27">
        <v>170</v>
      </c>
      <c r="P101" s="27">
        <v>156</v>
      </c>
      <c r="Q101" s="27">
        <v>172</v>
      </c>
      <c r="R101" s="27">
        <f>MIN(ROUNDUP(0.4*Численность!D103,0),600)</f>
        <v>173</v>
      </c>
      <c r="S101" s="64">
        <f>MIN(Численность!D103,600)</f>
        <v>431</v>
      </c>
      <c r="T101" s="64">
        <f t="shared" si="24"/>
        <v>172</v>
      </c>
      <c r="U101" s="27">
        <f t="shared" si="25"/>
        <v>173</v>
      </c>
      <c r="V101" s="65">
        <f t="shared" si="26"/>
        <v>100</v>
      </c>
      <c r="W101" s="65" t="str">
        <f>'для таблиц'!B103</f>
        <v>МКУ ДО «Спортивная Школа «Галашки»</v>
      </c>
      <c r="X101" s="66">
        <f t="shared" si="27"/>
        <v>0.99386503067484666</v>
      </c>
      <c r="Y101" s="66">
        <f t="shared" si="28"/>
        <v>0.99408284023668636</v>
      </c>
      <c r="Z101" s="66">
        <f t="shared" si="29"/>
        <v>0.98265895953757221</v>
      </c>
      <c r="AA101" s="66">
        <f t="shared" si="30"/>
        <v>1</v>
      </c>
      <c r="AB101" s="66">
        <f t="shared" si="31"/>
        <v>0.9942196531791907</v>
      </c>
      <c r="AC101" s="66">
        <f t="shared" si="32"/>
        <v>0.9942196531791907</v>
      </c>
      <c r="AD101" s="66">
        <f t="shared" si="33"/>
        <v>0.98757763975155277</v>
      </c>
      <c r="AE101" s="66">
        <f t="shared" si="34"/>
        <v>0.98265895953757221</v>
      </c>
      <c r="AF101" s="66">
        <f t="shared" si="35"/>
        <v>0.90173410404624277</v>
      </c>
      <c r="AG101" s="66">
        <f t="shared" si="36"/>
        <v>0.9942196531791907</v>
      </c>
    </row>
  </sheetData>
  <autoFilter ref="B1:AG101" xr:uid="{00000000-0009-0000-0000-000003000000}"/>
  <sortState xmlns:xlrd2="http://schemas.microsoft.com/office/spreadsheetml/2017/richdata2" ref="B2:Q10">
    <sortCondition ref="B2:B10"/>
  </sortState>
  <conditionalFormatting sqref="S2:S101">
    <cfRule type="cellIs" dxfId="0" priority="2" operator="lessThan">
      <formula>0.4</formula>
    </cfRule>
  </conditionalFormatting>
  <pageMargins left="0.7" right="0.7" top="0.75" bottom="0.75" header="0.3" footer="0.3"/>
  <pageSetup paperSize="9" orientation="portrait" horizontalDpi="4294967292"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01"/>
  <sheetViews>
    <sheetView workbookViewId="0">
      <selection activeCell="A102" sqref="A102:XFD102"/>
    </sheetView>
  </sheetViews>
  <sheetFormatPr defaultColWidth="9.140625" defaultRowHeight="15" x14ac:dyDescent="0.25"/>
  <cols>
    <col min="1" max="1" width="9.140625" style="4"/>
    <col min="2" max="2" width="127.7109375" style="4" customWidth="1"/>
    <col min="3" max="4" width="8.140625" style="4" customWidth="1"/>
    <col min="5" max="5" width="11.7109375" style="4" bestFit="1" customWidth="1"/>
    <col min="6" max="6" width="9.42578125" style="4" bestFit="1" customWidth="1"/>
    <col min="7" max="8" width="9.42578125" style="4" customWidth="1"/>
    <col min="9" max="10" width="9.42578125" style="4" bestFit="1" customWidth="1"/>
    <col min="11" max="16384" width="9.140625" style="4"/>
  </cols>
  <sheetData>
    <row r="1" spans="1:27" x14ac:dyDescent="0.25">
      <c r="A1" s="21"/>
      <c r="B1" s="21"/>
      <c r="C1" s="21"/>
      <c r="D1" s="21"/>
      <c r="E1" s="21" t="s">
        <v>348</v>
      </c>
      <c r="F1" s="21" t="s">
        <v>349</v>
      </c>
      <c r="G1" s="21"/>
      <c r="H1" s="21"/>
      <c r="I1" s="21" t="s">
        <v>345</v>
      </c>
      <c r="J1" s="21" t="s">
        <v>346</v>
      </c>
      <c r="K1" s="21" t="s">
        <v>347</v>
      </c>
      <c r="L1" s="21"/>
      <c r="M1" s="21" t="s">
        <v>350</v>
      </c>
      <c r="N1" s="21" t="s">
        <v>351</v>
      </c>
      <c r="O1" s="21" t="s">
        <v>352</v>
      </c>
      <c r="P1" s="21" t="s">
        <v>353</v>
      </c>
      <c r="Q1" s="21" t="s">
        <v>354</v>
      </c>
      <c r="R1" s="21" t="s">
        <v>355</v>
      </c>
      <c r="S1" s="21" t="s">
        <v>356</v>
      </c>
      <c r="T1" s="21" t="s">
        <v>357</v>
      </c>
      <c r="U1" s="21" t="s">
        <v>358</v>
      </c>
      <c r="V1" s="21" t="s">
        <v>359</v>
      </c>
      <c r="W1" s="21" t="s">
        <v>360</v>
      </c>
      <c r="X1" s="21" t="s">
        <v>361</v>
      </c>
      <c r="Y1" s="21" t="s">
        <v>362</v>
      </c>
      <c r="Z1" s="21" t="s">
        <v>363</v>
      </c>
      <c r="AA1" s="21" t="s">
        <v>42</v>
      </c>
    </row>
    <row r="2" spans="1:27" x14ac:dyDescent="0.25">
      <c r="A2" s="5">
        <f>'бланки '!D6</f>
        <v>1</v>
      </c>
      <c r="B2" s="5" t="str">
        <f>'Рейтинговая таблица организаций'!B4</f>
        <v>ГБОУ «СОШ №2 Г. НАЗРАНЬ»</v>
      </c>
      <c r="C2" s="5">
        <f>'Рейтинговая таблица организаций'!M4</f>
        <v>100</v>
      </c>
      <c r="D2" s="5">
        <f>'Рейтинговая таблица организаций'!N4</f>
        <v>100</v>
      </c>
      <c r="E2" s="3">
        <f>'Рейтинговая таблица организаций'!Q4</f>
        <v>100</v>
      </c>
      <c r="F2" s="3">
        <f>'Рейтинговая таблица организаций'!R4</f>
        <v>100</v>
      </c>
      <c r="G2" s="3">
        <f>'Рейтинговая таблица организаций'!O4</f>
        <v>94.520547945205479</v>
      </c>
      <c r="H2" s="3">
        <f>'Рейтинговая таблица организаций'!P4</f>
        <v>94.463667820069205</v>
      </c>
      <c r="I2" s="3">
        <f>'Рейтинговая таблица организаций'!S4</f>
        <v>94</v>
      </c>
      <c r="J2" s="22">
        <f>'Рейтинговая таблица организаций'!T4</f>
        <v>97.6</v>
      </c>
      <c r="K2" s="3">
        <f>'Рейтинговая таблица организаций'!Z4</f>
        <v>100</v>
      </c>
      <c r="L2" s="3">
        <f>N2</f>
        <v>95</v>
      </c>
      <c r="M2" s="3">
        <f>'Рейтинговая таблица организаций'!AB4</f>
        <v>90</v>
      </c>
      <c r="N2" s="22">
        <f>'Рейтинговая таблица организаций'!AC4</f>
        <v>95</v>
      </c>
      <c r="O2" s="3">
        <f>'Рейтинговая таблица организаций'!AH4</f>
        <v>40</v>
      </c>
      <c r="P2" s="20">
        <f>'Рейтинговая таблица организаций'!AI4</f>
        <v>60</v>
      </c>
      <c r="Q2" s="20">
        <f>'Рейтинговая таблица организаций'!AJ4</f>
        <v>91</v>
      </c>
      <c r="R2" s="22">
        <f>'Рейтинговая таблица организаций'!AK4</f>
        <v>63.3</v>
      </c>
      <c r="S2" s="3">
        <f>'Рейтинговая таблица организаций'!AR4</f>
        <v>95</v>
      </c>
      <c r="T2" s="3">
        <f>'Рейтинговая таблица организаций'!AS4</f>
        <v>95</v>
      </c>
      <c r="U2" s="3">
        <f>'Рейтинговая таблица организаций'!AT4</f>
        <v>97</v>
      </c>
      <c r="V2" s="22">
        <f>'Рейтинговая таблица организаций'!AU4</f>
        <v>95.4</v>
      </c>
      <c r="W2" s="3">
        <f>'Рейтинговая таблица организаций'!BB4</f>
        <v>93</v>
      </c>
      <c r="X2" s="3">
        <f>'Рейтинговая таблица организаций'!BC4</f>
        <v>90</v>
      </c>
      <c r="Y2" s="3">
        <f>'Рейтинговая таблица организаций'!BD4</f>
        <v>95</v>
      </c>
      <c r="Z2" s="22">
        <f>'Рейтинговая таблица организаций'!BE4</f>
        <v>93.4</v>
      </c>
      <c r="AA2" s="23">
        <f>'Рейтинговая таблица организаций'!BF4</f>
        <v>88.939999999999984</v>
      </c>
    </row>
    <row r="3" spans="1:27" x14ac:dyDescent="0.25">
      <c r="A3" s="5">
        <f>'бланки '!D7</f>
        <v>2</v>
      </c>
      <c r="B3" s="5" t="str">
        <f>'Рейтинговая таблица организаций'!B5</f>
        <v>ГБОУ «СОШ №8 Г. НАЗРАНЬ»</v>
      </c>
      <c r="C3" s="5">
        <f>'Рейтинговая таблица организаций'!M5</f>
        <v>100</v>
      </c>
      <c r="D3" s="5">
        <f>'Рейтинговая таблица организаций'!N5</f>
        <v>100</v>
      </c>
      <c r="E3" s="3">
        <f>'Рейтинговая таблица организаций'!Q5</f>
        <v>100</v>
      </c>
      <c r="F3" s="3">
        <f>'Рейтинговая таблица организаций'!R5</f>
        <v>100</v>
      </c>
      <c r="G3" s="3">
        <f>'Рейтинговая таблица организаций'!O5</f>
        <v>98.91304347826086</v>
      </c>
      <c r="H3" s="3">
        <f>'Рейтинговая таблица организаций'!P5</f>
        <v>91.17647058823529</v>
      </c>
      <c r="I3" s="3">
        <f>'Рейтинговая таблица организаций'!S5</f>
        <v>95</v>
      </c>
      <c r="J3" s="22">
        <f>'Рейтинговая таблица организаций'!T5</f>
        <v>98</v>
      </c>
      <c r="K3" s="3">
        <f>'Рейтинговая таблица организаций'!Z5</f>
        <v>100</v>
      </c>
      <c r="L3" s="3">
        <f t="shared" ref="L3:L26" si="0">N3</f>
        <v>99.5</v>
      </c>
      <c r="M3" s="3">
        <f>'Рейтинговая таблица организаций'!AB5</f>
        <v>99</v>
      </c>
      <c r="N3" s="22">
        <f>'Рейтинговая таблица организаций'!AC5</f>
        <v>99.5</v>
      </c>
      <c r="O3" s="3">
        <f>'Рейтинговая таблица организаций'!AH5</f>
        <v>20</v>
      </c>
      <c r="P3" s="20">
        <f>'Рейтинговая таблица организаций'!AI5</f>
        <v>80</v>
      </c>
      <c r="Q3" s="20">
        <f>'Рейтинговая таблица организаций'!AJ5</f>
        <v>93</v>
      </c>
      <c r="R3" s="22">
        <f>'Рейтинговая таблица организаций'!AK5</f>
        <v>65.900000000000006</v>
      </c>
      <c r="S3" s="3">
        <f>'Рейтинговая таблица организаций'!AR5</f>
        <v>99</v>
      </c>
      <c r="T3" s="3">
        <f>'Рейтинговая таблица организаций'!AS5</f>
        <v>99</v>
      </c>
      <c r="U3" s="3">
        <f>'Рейтинговая таблица организаций'!AT5</f>
        <v>100</v>
      </c>
      <c r="V3" s="22">
        <f>'Рейтинговая таблица организаций'!AU5</f>
        <v>99.2</v>
      </c>
      <c r="W3" s="3">
        <f>'Рейтинговая таблица организаций'!BB5</f>
        <v>96</v>
      </c>
      <c r="X3" s="3">
        <f>'Рейтинговая таблица организаций'!BC5</f>
        <v>96</v>
      </c>
      <c r="Y3" s="3">
        <f>'Рейтинговая таблица организаций'!BD5</f>
        <v>99</v>
      </c>
      <c r="Z3" s="22">
        <f>'Рейтинговая таблица организаций'!BE5</f>
        <v>97.5</v>
      </c>
      <c r="AA3" s="23">
        <f>'Рейтинговая таблица организаций'!BF5</f>
        <v>92.02</v>
      </c>
    </row>
    <row r="4" spans="1:27" x14ac:dyDescent="0.25">
      <c r="A4" s="5">
        <f>'бланки '!D8</f>
        <v>3</v>
      </c>
      <c r="B4" s="5" t="str">
        <f>'Рейтинговая таблица организаций'!B6</f>
        <v>ГБОУ «СОШ-САД №10 Г. НАЗРАНЬ»</v>
      </c>
      <c r="C4" s="5">
        <f>'Рейтинговая таблица организаций'!M6</f>
        <v>100</v>
      </c>
      <c r="D4" s="5">
        <f>'Рейтинговая таблица организаций'!N6</f>
        <v>100</v>
      </c>
      <c r="E4" s="3">
        <f>'Рейтинговая таблица организаций'!Q6</f>
        <v>100</v>
      </c>
      <c r="F4" s="3">
        <f>'Рейтинговая таблица организаций'!R6</f>
        <v>100</v>
      </c>
      <c r="G4" s="3">
        <f>'Рейтинговая таблица организаций'!O6</f>
        <v>98.928571428571431</v>
      </c>
      <c r="H4" s="3">
        <f>'Рейтинговая таблица организаций'!P6</f>
        <v>98.591549295774655</v>
      </c>
      <c r="I4" s="3">
        <f>'Рейтинговая таблица организаций'!S6</f>
        <v>98</v>
      </c>
      <c r="J4" s="22">
        <f>'Рейтинговая таблица организаций'!T6</f>
        <v>99.2</v>
      </c>
      <c r="K4" s="3">
        <f>'Рейтинговая таблица организаций'!Z6</f>
        <v>100</v>
      </c>
      <c r="L4" s="3">
        <f t="shared" si="0"/>
        <v>99.5</v>
      </c>
      <c r="M4" s="3">
        <f>'Рейтинговая таблица организаций'!AB6</f>
        <v>99</v>
      </c>
      <c r="N4" s="22">
        <f>'Рейтинговая таблица организаций'!AC6</f>
        <v>99.5</v>
      </c>
      <c r="O4" s="3">
        <f>'Рейтинговая таблица организаций'!AH6</f>
        <v>80</v>
      </c>
      <c r="P4" s="20">
        <f>'Рейтинговая таблица организаций'!AI6</f>
        <v>80</v>
      </c>
      <c r="Q4" s="20">
        <f>'Рейтинговая таблица организаций'!AJ6</f>
        <v>100</v>
      </c>
      <c r="R4" s="22">
        <f>'Рейтинговая таблица организаций'!AK6</f>
        <v>86</v>
      </c>
      <c r="S4" s="3">
        <f>'Рейтинговая таблица организаций'!AR6</f>
        <v>100</v>
      </c>
      <c r="T4" s="3">
        <f>'Рейтинговая таблица организаций'!AS6</f>
        <v>100</v>
      </c>
      <c r="U4" s="3">
        <f>'Рейтинговая таблица организаций'!AT6</f>
        <v>100</v>
      </c>
      <c r="V4" s="22">
        <f>'Рейтинговая таблица организаций'!AU6</f>
        <v>100</v>
      </c>
      <c r="W4" s="3">
        <f>'Рейтинговая таблица организаций'!BB6</f>
        <v>100</v>
      </c>
      <c r="X4" s="3">
        <f>'Рейтинговая таблица организаций'!BC6</f>
        <v>100</v>
      </c>
      <c r="Y4" s="3">
        <f>'Рейтинговая таблица организаций'!BD6</f>
        <v>100</v>
      </c>
      <c r="Z4" s="22">
        <f>'Рейтинговая таблица организаций'!BE6</f>
        <v>100</v>
      </c>
      <c r="AA4" s="23">
        <f>'Рейтинговая таблица организаций'!BF6</f>
        <v>96.94</v>
      </c>
    </row>
    <row r="5" spans="1:27" x14ac:dyDescent="0.25">
      <c r="A5" s="5">
        <f>'бланки '!D9</f>
        <v>4</v>
      </c>
      <c r="B5" s="5" t="str">
        <f>'Рейтинговая таблица организаций'!B7</f>
        <v>ГБОУ «СОШ-ДС №11 Г. НАЗРАНЬ»</v>
      </c>
      <c r="C5" s="5">
        <f>'Рейтинговая таблица организаций'!M7</f>
        <v>100</v>
      </c>
      <c r="D5" s="5">
        <f>'Рейтинговая таблица организаций'!N7</f>
        <v>100</v>
      </c>
      <c r="E5" s="3">
        <f>'Рейтинговая таблица организаций'!Q7</f>
        <v>100</v>
      </c>
      <c r="F5" s="3">
        <f>'Рейтинговая таблица организаций'!R7</f>
        <v>100</v>
      </c>
      <c r="G5" s="3">
        <f>'Рейтинговая таблица организаций'!O7</f>
        <v>99.253731343283576</v>
      </c>
      <c r="H5" s="3">
        <f>'Рейтинговая таблица организаций'!P7</f>
        <v>98.120300751879697</v>
      </c>
      <c r="I5" s="3">
        <f>'Рейтинговая таблица организаций'!S7</f>
        <v>98</v>
      </c>
      <c r="J5" s="22">
        <f>'Рейтинговая таблица организаций'!T7</f>
        <v>99.2</v>
      </c>
      <c r="K5" s="3">
        <f>'Рейтинговая таблица организаций'!Z7</f>
        <v>100</v>
      </c>
      <c r="L5" s="3">
        <f t="shared" si="0"/>
        <v>100</v>
      </c>
      <c r="M5" s="3">
        <f>'Рейтинговая таблица организаций'!AB7</f>
        <v>100</v>
      </c>
      <c r="N5" s="22">
        <f>'Рейтинговая таблица организаций'!AC7</f>
        <v>100</v>
      </c>
      <c r="O5" s="3">
        <f>'Рейтинговая таблица организаций'!AH7</f>
        <v>100</v>
      </c>
      <c r="P5" s="20">
        <f>'Рейтинговая таблица организаций'!AI7</f>
        <v>80</v>
      </c>
      <c r="Q5" s="20">
        <f>'Рейтинговая таблица организаций'!AJ7</f>
        <v>97</v>
      </c>
      <c r="R5" s="22">
        <f>'Рейтинговая таблица организаций'!AK7</f>
        <v>91.1</v>
      </c>
      <c r="S5" s="3">
        <f>'Рейтинговая таблица организаций'!AR7</f>
        <v>100</v>
      </c>
      <c r="T5" s="3">
        <f>'Рейтинговая таблица организаций'!AS7</f>
        <v>99</v>
      </c>
      <c r="U5" s="3">
        <f>'Рейтинговая таблица организаций'!AT7</f>
        <v>100</v>
      </c>
      <c r="V5" s="22">
        <f>'Рейтинговая таблица организаций'!AU7</f>
        <v>99.6</v>
      </c>
      <c r="W5" s="3">
        <f>'Рейтинговая таблица организаций'!BB7</f>
        <v>100</v>
      </c>
      <c r="X5" s="3">
        <f>'Рейтинговая таблица организаций'!BC7</f>
        <v>99</v>
      </c>
      <c r="Y5" s="3">
        <f>'Рейтинговая таблица организаций'!BD7</f>
        <v>100</v>
      </c>
      <c r="Z5" s="22">
        <f>'Рейтинговая таблица организаций'!BE7</f>
        <v>99.8</v>
      </c>
      <c r="AA5" s="23">
        <f>'Рейтинговая таблица организаций'!BF7</f>
        <v>97.94</v>
      </c>
    </row>
    <row r="6" spans="1:27" x14ac:dyDescent="0.25">
      <c r="A6" s="5">
        <f>'бланки '!D10</f>
        <v>5</v>
      </c>
      <c r="B6" s="5" t="str">
        <f>'Рейтинговая таблица организаций'!B8</f>
        <v>ГБОУ «СОШ №14 Г. НАЗРАНЬ»</v>
      </c>
      <c r="C6" s="5">
        <f>'Рейтинговая таблица организаций'!M8</f>
        <v>100</v>
      </c>
      <c r="D6" s="5">
        <f>'Рейтинговая таблица организаций'!N8</f>
        <v>100</v>
      </c>
      <c r="E6" s="3">
        <f>'Рейтинговая таблица организаций'!Q8</f>
        <v>100</v>
      </c>
      <c r="F6" s="3">
        <f>'Рейтинговая таблица организаций'!R8</f>
        <v>100</v>
      </c>
      <c r="G6" s="3">
        <f>'Рейтинговая таблица организаций'!O8</f>
        <v>99.375</v>
      </c>
      <c r="H6" s="3">
        <f>'Рейтинговая таблица организаций'!P8</f>
        <v>99.373040752351088</v>
      </c>
      <c r="I6" s="3">
        <f>'Рейтинговая таблица организаций'!S8</f>
        <v>99</v>
      </c>
      <c r="J6" s="22">
        <f>'Рейтинговая таблица организаций'!T8</f>
        <v>99.6</v>
      </c>
      <c r="K6" s="3">
        <f>'Рейтинговая таблица организаций'!Z8</f>
        <v>100</v>
      </c>
      <c r="L6" s="3">
        <f t="shared" si="0"/>
        <v>99.5</v>
      </c>
      <c r="M6" s="3">
        <f>'Рейтинговая таблица организаций'!AB8</f>
        <v>99</v>
      </c>
      <c r="N6" s="22">
        <f>'Рейтинговая таблица организаций'!AC8</f>
        <v>99.5</v>
      </c>
      <c r="O6" s="3">
        <f>'Рейтинговая таблица организаций'!AH8</f>
        <v>20</v>
      </c>
      <c r="P6" s="20">
        <f>'Рейтинговая таблица организаций'!AI8</f>
        <v>60</v>
      </c>
      <c r="Q6" s="20">
        <f>'Рейтинговая таблица организаций'!AJ8</f>
        <v>100</v>
      </c>
      <c r="R6" s="22">
        <f>'Рейтинговая таблица организаций'!AK8</f>
        <v>60</v>
      </c>
      <c r="S6" s="3">
        <f>'Рейтинговая таблица организаций'!AR8</f>
        <v>100</v>
      </c>
      <c r="T6" s="3">
        <f>'Рейтинговая таблица организаций'!AS8</f>
        <v>100</v>
      </c>
      <c r="U6" s="3">
        <f>'Рейтинговая таблица организаций'!AT8</f>
        <v>99</v>
      </c>
      <c r="V6" s="22">
        <f>'Рейтинговая таблица организаций'!AU8</f>
        <v>99.8</v>
      </c>
      <c r="W6" s="3">
        <f>'Рейтинговая таблица организаций'!BB8</f>
        <v>99</v>
      </c>
      <c r="X6" s="3">
        <f>'Рейтинговая таблица организаций'!BC8</f>
        <v>99</v>
      </c>
      <c r="Y6" s="3">
        <f>'Рейтинговая таблица организаций'!BD8</f>
        <v>99</v>
      </c>
      <c r="Z6" s="22">
        <f>'Рейтинговая таблица организаций'!BE8</f>
        <v>99</v>
      </c>
      <c r="AA6" s="23">
        <f>'Рейтинговая таблица организаций'!BF8</f>
        <v>91.580000000000013</v>
      </c>
    </row>
    <row r="7" spans="1:27" x14ac:dyDescent="0.25">
      <c r="A7" s="5">
        <f>'бланки '!D11</f>
        <v>6</v>
      </c>
      <c r="B7" s="5" t="str">
        <f>'Рейтинговая таблица организаций'!B9</f>
        <v>ГБОУ «СОШ №18 Г. НАЗРАНЬ»</v>
      </c>
      <c r="C7" s="5">
        <f>'Рейтинговая таблица организаций'!M9</f>
        <v>100</v>
      </c>
      <c r="D7" s="5">
        <f>'Рейтинговая таблица организаций'!N9</f>
        <v>100</v>
      </c>
      <c r="E7" s="3">
        <f>'Рейтинговая таблица организаций'!Q9</f>
        <v>100</v>
      </c>
      <c r="F7" s="3">
        <f>'Рейтинговая таблица организаций'!R9</f>
        <v>100</v>
      </c>
      <c r="G7" s="3">
        <f>'Рейтинговая таблица организаций'!O9</f>
        <v>97.572815533980588</v>
      </c>
      <c r="H7" s="3">
        <f>'Рейтинговая таблица организаций'!P9</f>
        <v>96.132596685082873</v>
      </c>
      <c r="I7" s="3">
        <f>'Рейтинговая таблица организаций'!S9</f>
        <v>96</v>
      </c>
      <c r="J7" s="22">
        <f>'Рейтинговая таблица организаций'!T9</f>
        <v>98.4</v>
      </c>
      <c r="K7" s="3">
        <f>'Рейтинговая таблица организаций'!Z9</f>
        <v>100</v>
      </c>
      <c r="L7" s="3">
        <f t="shared" si="0"/>
        <v>97</v>
      </c>
      <c r="M7" s="3">
        <f>'Рейтинговая таблица организаций'!AB9</f>
        <v>94</v>
      </c>
      <c r="N7" s="22">
        <f>'Рейтинговая таблица организаций'!AC9</f>
        <v>97</v>
      </c>
      <c r="O7" s="3">
        <f>'Рейтинговая таблица организаций'!AH9</f>
        <v>80</v>
      </c>
      <c r="P7" s="20">
        <f>'Рейтинговая таблица организаций'!AI9</f>
        <v>80</v>
      </c>
      <c r="Q7" s="20">
        <f>'Рейтинговая таблица организаций'!AJ9</f>
        <v>98</v>
      </c>
      <c r="R7" s="22">
        <f>'Рейтинговая таблица организаций'!AK9</f>
        <v>85.4</v>
      </c>
      <c r="S7" s="3">
        <f>'Рейтинговая таблица организаций'!AR9</f>
        <v>95</v>
      </c>
      <c r="T7" s="3">
        <f>'Рейтинговая таблица организаций'!AS9</f>
        <v>97</v>
      </c>
      <c r="U7" s="3">
        <f>'Рейтинговая таблица организаций'!AT9</f>
        <v>99</v>
      </c>
      <c r="V7" s="22">
        <f>'Рейтинговая таблица организаций'!AU9</f>
        <v>96.6</v>
      </c>
      <c r="W7" s="3">
        <f>'Рейтинговая таблица организаций'!BB9</f>
        <v>90</v>
      </c>
      <c r="X7" s="3">
        <f>'Рейтинговая таблица организаций'!BC9</f>
        <v>97</v>
      </c>
      <c r="Y7" s="3">
        <f>'Рейтинговая таблица организаций'!BD9</f>
        <v>97</v>
      </c>
      <c r="Z7" s="22">
        <f>'Рейтинговая таблица организаций'!BE9</f>
        <v>94.9</v>
      </c>
      <c r="AA7" s="23">
        <f>'Рейтинговая таблица организаций'!BF9</f>
        <v>94.46</v>
      </c>
    </row>
    <row r="8" spans="1:27" x14ac:dyDescent="0.25">
      <c r="A8" s="5">
        <f>'бланки '!D12</f>
        <v>7</v>
      </c>
      <c r="B8" s="5" t="str">
        <f>'Рейтинговая таблица организаций'!B10</f>
        <v>ГБОУ «СОШ №19 Г. НАЗРАНЬ»</v>
      </c>
      <c r="C8" s="5">
        <f>'Рейтинговая таблица организаций'!M10</f>
        <v>100</v>
      </c>
      <c r="D8" s="5">
        <f>'Рейтинговая таблица организаций'!N10</f>
        <v>100</v>
      </c>
      <c r="E8" s="3">
        <f>'Рейтинговая таблица организаций'!Q10</f>
        <v>100</v>
      </c>
      <c r="F8" s="3">
        <f>'Рейтинговая таблица организаций'!R10</f>
        <v>100</v>
      </c>
      <c r="G8" s="3">
        <f>'Рейтинговая таблица организаций'!O10</f>
        <v>100</v>
      </c>
      <c r="H8" s="3">
        <f>'Рейтинговая таблица организаций'!P10</f>
        <v>100</v>
      </c>
      <c r="I8" s="3">
        <f>'Рейтинговая таблица организаций'!S10</f>
        <v>100</v>
      </c>
      <c r="J8" s="22">
        <f>'Рейтинговая таблица организаций'!T10</f>
        <v>100</v>
      </c>
      <c r="K8" s="3">
        <f>'Рейтинговая таблица организаций'!Z10</f>
        <v>100</v>
      </c>
      <c r="L8" s="3">
        <f t="shared" si="0"/>
        <v>100</v>
      </c>
      <c r="M8" s="3">
        <f>'Рейтинговая таблица организаций'!AB10</f>
        <v>100</v>
      </c>
      <c r="N8" s="22">
        <f>'Рейтинговая таблица организаций'!AC10</f>
        <v>100</v>
      </c>
      <c r="O8" s="3">
        <f>'Рейтинговая таблица организаций'!AH10</f>
        <v>100</v>
      </c>
      <c r="P8" s="20">
        <f>'Рейтинговая таблица организаций'!AI10</f>
        <v>100</v>
      </c>
      <c r="Q8" s="20">
        <f>'Рейтинговая таблица организаций'!AJ10</f>
        <v>99</v>
      </c>
      <c r="R8" s="22">
        <f>'Рейтинговая таблица организаций'!AK10</f>
        <v>99.7</v>
      </c>
      <c r="S8" s="3">
        <f>'Рейтинговая таблица организаций'!AR10</f>
        <v>97</v>
      </c>
      <c r="T8" s="3">
        <f>'Рейтинговая таблица организаций'!AS10</f>
        <v>100</v>
      </c>
      <c r="U8" s="3">
        <f>'Рейтинговая таблица организаций'!AT10</f>
        <v>98</v>
      </c>
      <c r="V8" s="22">
        <f>'Рейтинговая таблица организаций'!AU10</f>
        <v>98.4</v>
      </c>
      <c r="W8" s="3">
        <f>'Рейтинговая таблица организаций'!BB10</f>
        <v>90</v>
      </c>
      <c r="X8" s="3">
        <f>'Рейтинговая таблица организаций'!BC10</f>
        <v>97</v>
      </c>
      <c r="Y8" s="3">
        <f>'Рейтинговая таблица организаций'!BD10</f>
        <v>100</v>
      </c>
      <c r="Z8" s="22">
        <f>'Рейтинговая таблица организаций'!BE10</f>
        <v>96.4</v>
      </c>
      <c r="AA8" s="23">
        <f>'Рейтинговая таблица организаций'!BF10</f>
        <v>98.9</v>
      </c>
    </row>
    <row r="9" spans="1:27" x14ac:dyDescent="0.25">
      <c r="A9" s="5">
        <f>'бланки '!D13</f>
        <v>8</v>
      </c>
      <c r="B9" s="5" t="str">
        <f>'Рейтинговая таблица организаций'!B11</f>
        <v>ГБОУ «СОШ№20 ГОРОДА НАЗРАНЬ»</v>
      </c>
      <c r="C9" s="5">
        <f>'Рейтинговая таблица организаций'!M11</f>
        <v>100</v>
      </c>
      <c r="D9" s="5">
        <f>'Рейтинговая таблица организаций'!N11</f>
        <v>100</v>
      </c>
      <c r="E9" s="3">
        <f>'Рейтинговая таблица организаций'!Q11</f>
        <v>100</v>
      </c>
      <c r="F9" s="3">
        <f>'Рейтинговая таблица организаций'!R11</f>
        <v>100</v>
      </c>
      <c r="G9" s="3">
        <f>'Рейтинговая таблица организаций'!O11</f>
        <v>98.015873015873012</v>
      </c>
      <c r="H9" s="3">
        <f>'Рейтинговая таблица организаций'!P11</f>
        <v>98.360655737704917</v>
      </c>
      <c r="I9" s="3">
        <f>'Рейтинговая таблица организаций'!S11</f>
        <v>98</v>
      </c>
      <c r="J9" s="22">
        <f>'Рейтинговая таблица организаций'!T11</f>
        <v>99.2</v>
      </c>
      <c r="K9" s="3">
        <f>'Рейтинговая таблица организаций'!Z11</f>
        <v>100</v>
      </c>
      <c r="L9" s="3">
        <f t="shared" si="0"/>
        <v>98.5</v>
      </c>
      <c r="M9" s="3">
        <f>'Рейтинговая таблица организаций'!AB11</f>
        <v>97</v>
      </c>
      <c r="N9" s="22">
        <f>'Рейтинговая таблица организаций'!AC11</f>
        <v>98.5</v>
      </c>
      <c r="O9" s="3">
        <f>'Рейтинговая таблица организаций'!AH11</f>
        <v>80</v>
      </c>
      <c r="P9" s="20">
        <f>'Рейтинговая таблица организаций'!AI11</f>
        <v>100</v>
      </c>
      <c r="Q9" s="20">
        <f>'Рейтинговая таблица организаций'!AJ11</f>
        <v>98</v>
      </c>
      <c r="R9" s="22">
        <f>'Рейтинговая таблица организаций'!AK11</f>
        <v>93.4</v>
      </c>
      <c r="S9" s="3">
        <f>'Рейтинговая таблица организаций'!AR11</f>
        <v>99</v>
      </c>
      <c r="T9" s="3">
        <f>'Рейтинговая таблица организаций'!AS11</f>
        <v>99</v>
      </c>
      <c r="U9" s="3">
        <f>'Рейтинговая таблица организаций'!AT11</f>
        <v>99</v>
      </c>
      <c r="V9" s="22">
        <f>'Рейтинговая таблица организаций'!AU11</f>
        <v>99</v>
      </c>
      <c r="W9" s="3">
        <f>'Рейтинговая таблица организаций'!BB11</f>
        <v>95</v>
      </c>
      <c r="X9" s="3">
        <f>'Рейтинговая таблица организаций'!BC11</f>
        <v>99</v>
      </c>
      <c r="Y9" s="3">
        <f>'Рейтинговая таблица организаций'!BD11</f>
        <v>100</v>
      </c>
      <c r="Z9" s="22">
        <f>'Рейтинговая таблица организаций'!BE11</f>
        <v>98.3</v>
      </c>
      <c r="AA9" s="23">
        <f>'Рейтинговая таблица организаций'!BF11</f>
        <v>97.68</v>
      </c>
    </row>
    <row r="10" spans="1:27" x14ac:dyDescent="0.25">
      <c r="A10" s="5">
        <f>'бланки '!D14</f>
        <v>9</v>
      </c>
      <c r="B10" s="5" t="str">
        <f>'Рейтинговая таблица организаций'!B12</f>
        <v>ГБОУ»СОШ№21 Г.НАЗРАНЬ ИМЕНИ УШИНСКОГО КОНСТАНТИНА ДМИТРИЕВИЧА»</v>
      </c>
      <c r="C10" s="5">
        <f>'Рейтинговая таблица организаций'!M12</f>
        <v>100</v>
      </c>
      <c r="D10" s="5">
        <f>'Рейтинговая таблица организаций'!N12</f>
        <v>100</v>
      </c>
      <c r="E10" s="3">
        <f>'Рейтинговая таблица организаций'!Q12</f>
        <v>100</v>
      </c>
      <c r="F10" s="3">
        <f>'Рейтинговая таблица организаций'!R12</f>
        <v>100</v>
      </c>
      <c r="G10" s="3">
        <f>'Рейтинговая таблица организаций'!O12</f>
        <v>100</v>
      </c>
      <c r="H10" s="3">
        <f>'Рейтинговая таблица организаций'!P12</f>
        <v>100</v>
      </c>
      <c r="I10" s="3">
        <f>'Рейтинговая таблица организаций'!S12</f>
        <v>100</v>
      </c>
      <c r="J10" s="22">
        <f>'Рейтинговая таблица организаций'!T12</f>
        <v>100</v>
      </c>
      <c r="K10" s="3">
        <f>'Рейтинговая таблица организаций'!Z12</f>
        <v>100</v>
      </c>
      <c r="L10" s="3">
        <f t="shared" si="0"/>
        <v>100</v>
      </c>
      <c r="M10" s="3">
        <f>'Рейтинговая таблица организаций'!AB12</f>
        <v>100</v>
      </c>
      <c r="N10" s="22">
        <f>'Рейтинговая таблица организаций'!AC12</f>
        <v>100</v>
      </c>
      <c r="O10" s="3">
        <f>'Рейтинговая таблица организаций'!AH12</f>
        <v>100</v>
      </c>
      <c r="P10" s="20">
        <f>'Рейтинговая таблица организаций'!AI12</f>
        <v>100</v>
      </c>
      <c r="Q10" s="20">
        <f>'Рейтинговая таблица организаций'!AJ12</f>
        <v>100</v>
      </c>
      <c r="R10" s="22">
        <f>'Рейтинговая таблица организаций'!AK12</f>
        <v>100</v>
      </c>
      <c r="S10" s="3">
        <f>'Рейтинговая таблица организаций'!AR12</f>
        <v>100</v>
      </c>
      <c r="T10" s="3">
        <f>'Рейтинговая таблица организаций'!AS12</f>
        <v>100</v>
      </c>
      <c r="U10" s="3">
        <f>'Рейтинговая таблица организаций'!AT12</f>
        <v>100</v>
      </c>
      <c r="V10" s="22">
        <f>'Рейтинговая таблица организаций'!AU12</f>
        <v>100</v>
      </c>
      <c r="W10" s="3">
        <f>'Рейтинговая таблица организаций'!BB12</f>
        <v>100</v>
      </c>
      <c r="X10" s="3">
        <f>'Рейтинговая таблица организаций'!BC12</f>
        <v>100</v>
      </c>
      <c r="Y10" s="3">
        <f>'Рейтинговая таблица организаций'!BD12</f>
        <v>100</v>
      </c>
      <c r="Z10" s="22">
        <f>'Рейтинговая таблица организаций'!BE12</f>
        <v>100</v>
      </c>
      <c r="AA10" s="23">
        <f>'Рейтинговая таблица организаций'!BF12</f>
        <v>100</v>
      </c>
    </row>
    <row r="11" spans="1:27" x14ac:dyDescent="0.25">
      <c r="A11" s="5">
        <f>'бланки '!D15</f>
        <v>10</v>
      </c>
      <c r="B11" s="5" t="str">
        <f>'Рейтинговая таблица организаций'!B13</f>
        <v>ГБОУ «СОШ-ДЕТСКИЙ САД №22 Г. НАЗРАНЬ»</v>
      </c>
      <c r="C11" s="5">
        <f>'Рейтинговая таблица организаций'!M13</f>
        <v>100</v>
      </c>
      <c r="D11" s="5">
        <f>'Рейтинговая таблица организаций'!N13</f>
        <v>100</v>
      </c>
      <c r="E11" s="3">
        <f>'Рейтинговая таблица организаций'!Q13</f>
        <v>100</v>
      </c>
      <c r="F11" s="3">
        <f>'Рейтинговая таблица организаций'!R13</f>
        <v>100</v>
      </c>
      <c r="G11" s="3">
        <f>'Рейтинговая таблица организаций'!O13</f>
        <v>99.465240641711233</v>
      </c>
      <c r="H11" s="3">
        <f>'Рейтинговая таблица организаций'!P13</f>
        <v>98.412698412698404</v>
      </c>
      <c r="I11" s="3">
        <f>'Рейтинговая таблица организаций'!S13</f>
        <v>98</v>
      </c>
      <c r="J11" s="22">
        <f>'Рейтинговая таблица организаций'!T13</f>
        <v>99.2</v>
      </c>
      <c r="K11" s="3">
        <f>'Рейтинговая таблица организаций'!Z13</f>
        <v>100</v>
      </c>
      <c r="L11" s="3">
        <f t="shared" si="0"/>
        <v>98.5</v>
      </c>
      <c r="M11" s="3">
        <f>'Рейтинговая таблица организаций'!AB13</f>
        <v>97</v>
      </c>
      <c r="N11" s="22">
        <f>'Рейтинговая таблица организаций'!AC13</f>
        <v>98.5</v>
      </c>
      <c r="O11" s="3">
        <f>'Рейтинговая таблица организаций'!AH13</f>
        <v>80</v>
      </c>
      <c r="P11" s="20">
        <f>'Рейтинговая таблица организаций'!AI13</f>
        <v>100</v>
      </c>
      <c r="Q11" s="20">
        <f>'Рейтинговая таблица организаций'!AJ13</f>
        <v>100</v>
      </c>
      <c r="R11" s="22">
        <f>'Рейтинговая таблица организаций'!AK13</f>
        <v>94</v>
      </c>
      <c r="S11" s="3">
        <f>'Рейтинговая таблица организаций'!AR13</f>
        <v>99</v>
      </c>
      <c r="T11" s="3">
        <f>'Рейтинговая таблица организаций'!AS13</f>
        <v>99</v>
      </c>
      <c r="U11" s="3">
        <f>'Рейтинговая таблица организаций'!AT13</f>
        <v>100</v>
      </c>
      <c r="V11" s="22">
        <f>'Рейтинговая таблица организаций'!AU13</f>
        <v>99.2</v>
      </c>
      <c r="W11" s="3">
        <f>'Рейтинговая таблица организаций'!BB13</f>
        <v>98</v>
      </c>
      <c r="X11" s="3">
        <f>'Рейтинговая таблица организаций'!BC13</f>
        <v>99</v>
      </c>
      <c r="Y11" s="3">
        <f>'Рейтинговая таблица организаций'!BD13</f>
        <v>97</v>
      </c>
      <c r="Z11" s="22">
        <f>'Рейтинговая таблица организаций'!BE13</f>
        <v>97.7</v>
      </c>
      <c r="AA11" s="23">
        <f>'Рейтинговая таблица организаций'!BF13</f>
        <v>97.72</v>
      </c>
    </row>
    <row r="12" spans="1:27" x14ac:dyDescent="0.25">
      <c r="A12" s="5">
        <f>'бланки '!D16</f>
        <v>11</v>
      </c>
      <c r="B12" s="5" t="str">
        <f>'Рейтинговая таблица организаций'!B14</f>
        <v>ГБДОУ «ДЕТСКИЙ САД №15 Г.НАЗРАНЬ «ФИАЛКА»</v>
      </c>
      <c r="C12" s="5">
        <f>'Рейтинговая таблица организаций'!M14</f>
        <v>100</v>
      </c>
      <c r="D12" s="5">
        <f>'Рейтинговая таблица организаций'!N14</f>
        <v>100</v>
      </c>
      <c r="E12" s="3">
        <f>'Рейтинговая таблица организаций'!Q14</f>
        <v>100</v>
      </c>
      <c r="F12" s="3">
        <f>'Рейтинговая таблица организаций'!R14</f>
        <v>100</v>
      </c>
      <c r="G12" s="3">
        <f>'Рейтинговая таблица организаций'!O14</f>
        <v>98.540145985401466</v>
      </c>
      <c r="H12" s="3">
        <f>'Рейтинговая таблица организаций'!P14</f>
        <v>98.387096774193552</v>
      </c>
      <c r="I12" s="3">
        <f>'Рейтинговая таблица организаций'!S14</f>
        <v>98</v>
      </c>
      <c r="J12" s="22">
        <f>'Рейтинговая таблица организаций'!T14</f>
        <v>99.2</v>
      </c>
      <c r="K12" s="3">
        <f>'Рейтинговая таблица организаций'!Z14</f>
        <v>100</v>
      </c>
      <c r="L12" s="3">
        <f t="shared" si="0"/>
        <v>99.5</v>
      </c>
      <c r="M12" s="3">
        <f>'Рейтинговая таблица организаций'!AB14</f>
        <v>99</v>
      </c>
      <c r="N12" s="22">
        <f>'Рейтинговая таблица организаций'!AC14</f>
        <v>99.5</v>
      </c>
      <c r="O12" s="3">
        <f>'Рейтинговая таблица организаций'!AH14</f>
        <v>60</v>
      </c>
      <c r="P12" s="20">
        <f>'Рейтинговая таблица организаций'!AI14</f>
        <v>100</v>
      </c>
      <c r="Q12" s="20">
        <f>'Рейтинговая таблица организаций'!AJ14</f>
        <v>100</v>
      </c>
      <c r="R12" s="22">
        <f>'Рейтинговая таблица организаций'!AK14</f>
        <v>88</v>
      </c>
      <c r="S12" s="3">
        <f>'Рейтинговая таблица организаций'!AR14</f>
        <v>97</v>
      </c>
      <c r="T12" s="3">
        <f>'Рейтинговая таблица организаций'!AS14</f>
        <v>99</v>
      </c>
      <c r="U12" s="3">
        <f>'Рейтинговая таблица организаций'!AT14</f>
        <v>98</v>
      </c>
      <c r="V12" s="22">
        <f>'Рейтинговая таблица организаций'!AU14</f>
        <v>98</v>
      </c>
      <c r="W12" s="3">
        <f>'Рейтинговая таблица организаций'!BB14</f>
        <v>99</v>
      </c>
      <c r="X12" s="3">
        <f>'Рейтинговая таблица организаций'!BC14</f>
        <v>99</v>
      </c>
      <c r="Y12" s="3">
        <f>'Рейтинговая таблица организаций'!BD14</f>
        <v>98</v>
      </c>
      <c r="Z12" s="22">
        <f>'Рейтинговая таблица организаций'!BE14</f>
        <v>98.5</v>
      </c>
      <c r="AA12" s="23">
        <f>'Рейтинговая таблица организаций'!BF14</f>
        <v>96.64</v>
      </c>
    </row>
    <row r="13" spans="1:27" x14ac:dyDescent="0.25">
      <c r="A13" s="5">
        <f>'бланки '!D17</f>
        <v>12</v>
      </c>
      <c r="B13" s="5" t="str">
        <f>'Рейтинговая таблица организаций'!B15</f>
        <v>ГБДОУ №2 Г. МАГАС «ЦВЕТИК-СЕМИЦВЕТИК»</v>
      </c>
      <c r="C13" s="5">
        <f>'Рейтинговая таблица организаций'!M15</f>
        <v>100</v>
      </c>
      <c r="D13" s="5">
        <f>'Рейтинговая таблица организаций'!N15</f>
        <v>100</v>
      </c>
      <c r="E13" s="3">
        <f>'Рейтинговая таблица организаций'!Q15</f>
        <v>100</v>
      </c>
      <c r="F13" s="3">
        <f>'Рейтинговая таблица организаций'!R15</f>
        <v>100</v>
      </c>
      <c r="G13" s="3">
        <f>'Рейтинговая таблица организаций'!O15</f>
        <v>97.142857142857139</v>
      </c>
      <c r="H13" s="3">
        <f>'Рейтинговая таблица организаций'!P15</f>
        <v>98.360655737704917</v>
      </c>
      <c r="I13" s="3">
        <f>'Рейтинговая таблица организаций'!S15</f>
        <v>97</v>
      </c>
      <c r="J13" s="22">
        <f>'Рейтинговая таблица организаций'!T15</f>
        <v>98.8</v>
      </c>
      <c r="K13" s="3">
        <f>'Рейтинговая таблица организаций'!Z15</f>
        <v>100</v>
      </c>
      <c r="L13" s="3">
        <f t="shared" si="0"/>
        <v>96.5</v>
      </c>
      <c r="M13" s="3">
        <f>'Рейтинговая таблица организаций'!AB15</f>
        <v>93</v>
      </c>
      <c r="N13" s="22">
        <f>'Рейтинговая таблица организаций'!AC15</f>
        <v>96.5</v>
      </c>
      <c r="O13" s="3">
        <f>'Рейтинговая таблица организаций'!AH15</f>
        <v>80</v>
      </c>
      <c r="P13" s="20">
        <f>'Рейтинговая таблица организаций'!AI15</f>
        <v>100</v>
      </c>
      <c r="Q13" s="20">
        <f>'Рейтинговая таблица организаций'!AJ15</f>
        <v>90</v>
      </c>
      <c r="R13" s="22">
        <f>'Рейтинговая таблица организаций'!AK15</f>
        <v>91</v>
      </c>
      <c r="S13" s="3">
        <f>'Рейтинговая таблица организаций'!AR15</f>
        <v>98</v>
      </c>
      <c r="T13" s="3">
        <f>'Рейтинговая таблица организаций'!AS15</f>
        <v>100</v>
      </c>
      <c r="U13" s="3">
        <f>'Рейтинговая таблица организаций'!AT15</f>
        <v>100</v>
      </c>
      <c r="V13" s="22">
        <f>'Рейтинговая таблица организаций'!AU15</f>
        <v>99.2</v>
      </c>
      <c r="W13" s="3">
        <f>'Рейтинговая таблица организаций'!BB15</f>
        <v>99</v>
      </c>
      <c r="X13" s="3">
        <f>'Рейтинговая таблица организаций'!BC15</f>
        <v>99</v>
      </c>
      <c r="Y13" s="3">
        <f>'Рейтинговая таблица организаций'!BD15</f>
        <v>100</v>
      </c>
      <c r="Z13" s="22">
        <f>'Рейтинговая таблица организаций'!BE15</f>
        <v>99.5</v>
      </c>
      <c r="AA13" s="23">
        <f>'Рейтинговая таблица организаций'!BF15</f>
        <v>97</v>
      </c>
    </row>
    <row r="14" spans="1:27" x14ac:dyDescent="0.25">
      <c r="A14" s="5">
        <f>'бланки '!D18</f>
        <v>13</v>
      </c>
      <c r="B14" s="5" t="str">
        <f>'Рейтинговая таблица организаций'!B16</f>
        <v>ГБДОУ «ДЕТСКИЙ САД №5 Г. МАГАС «АКАДЕМИЯ ДЕТСТВА»</v>
      </c>
      <c r="C14" s="5">
        <f>'Рейтинговая таблица организаций'!M16</f>
        <v>100</v>
      </c>
      <c r="D14" s="5">
        <f>'Рейтинговая таблица организаций'!N16</f>
        <v>100</v>
      </c>
      <c r="E14" s="3">
        <f>'Рейтинговая таблица организаций'!Q16</f>
        <v>100</v>
      </c>
      <c r="F14" s="3">
        <f>'Рейтинговая таблица организаций'!R16</f>
        <v>100</v>
      </c>
      <c r="G14" s="3">
        <f>'Рейтинговая таблица организаций'!O16</f>
        <v>99.166666666666671</v>
      </c>
      <c r="H14" s="3">
        <f>'Рейтинговая таблица организаций'!P16</f>
        <v>100</v>
      </c>
      <c r="I14" s="3">
        <f>'Рейтинговая таблица организаций'!S16</f>
        <v>99</v>
      </c>
      <c r="J14" s="22">
        <f>'Рейтинговая таблица организаций'!T16</f>
        <v>99.6</v>
      </c>
      <c r="K14" s="3">
        <f>'Рейтинговая таблица организаций'!Z16</f>
        <v>100</v>
      </c>
      <c r="L14" s="3">
        <f t="shared" si="0"/>
        <v>99.5</v>
      </c>
      <c r="M14" s="3">
        <f>'Рейтинговая таблица организаций'!AB16</f>
        <v>99</v>
      </c>
      <c r="N14" s="22">
        <f>'Рейтинговая таблица организаций'!AC16</f>
        <v>99.5</v>
      </c>
      <c r="O14" s="3">
        <f>'Рейтинговая таблица организаций'!AH16</f>
        <v>80</v>
      </c>
      <c r="P14" s="20">
        <f>'Рейтинговая таблица организаций'!AI16</f>
        <v>80</v>
      </c>
      <c r="Q14" s="20">
        <f>'Рейтинговая таблица организаций'!AJ16</f>
        <v>100</v>
      </c>
      <c r="R14" s="22">
        <f>'Рейтинговая таблица организаций'!AK16</f>
        <v>86</v>
      </c>
      <c r="S14" s="3">
        <f>'Рейтинговая таблица организаций'!AR16</f>
        <v>99</v>
      </c>
      <c r="T14" s="3">
        <f>'Рейтинговая таблица организаций'!AS16</f>
        <v>100</v>
      </c>
      <c r="U14" s="3">
        <f>'Рейтинговая таблица организаций'!AT16</f>
        <v>99</v>
      </c>
      <c r="V14" s="22">
        <f>'Рейтинговая таблица организаций'!AU16</f>
        <v>99.4</v>
      </c>
      <c r="W14" s="3">
        <f>'Рейтинговая таблица организаций'!BB16</f>
        <v>100</v>
      </c>
      <c r="X14" s="3">
        <f>'Рейтинговая таблица организаций'!BC16</f>
        <v>99</v>
      </c>
      <c r="Y14" s="3">
        <f>'Рейтинговая таблица организаций'!BD16</f>
        <v>100</v>
      </c>
      <c r="Z14" s="22">
        <f>'Рейтинговая таблица организаций'!BE16</f>
        <v>99.8</v>
      </c>
      <c r="AA14" s="23">
        <f>'Рейтинговая таблица организаций'!BF16</f>
        <v>96.86</v>
      </c>
    </row>
    <row r="15" spans="1:27" x14ac:dyDescent="0.25">
      <c r="A15" s="5">
        <f>'бланки '!D19</f>
        <v>14</v>
      </c>
      <c r="B15" s="5" t="str">
        <f>'Рейтинговая таблица организаций'!B17</f>
        <v>ГБОУ «ЛИЦЕЙ №1 Г. СУНЖА»</v>
      </c>
      <c r="C15" s="5">
        <f>'Рейтинговая таблица организаций'!M17</f>
        <v>100</v>
      </c>
      <c r="D15" s="5">
        <f>'Рейтинговая таблица организаций'!N17</f>
        <v>100</v>
      </c>
      <c r="E15" s="3">
        <f>'Рейтинговая таблица организаций'!Q17</f>
        <v>100</v>
      </c>
      <c r="F15" s="3">
        <f>'Рейтинговая таблица организаций'!R17</f>
        <v>100</v>
      </c>
      <c r="G15" s="3">
        <f>'Рейтинговая таблица организаций'!O17</f>
        <v>99.484536082474222</v>
      </c>
      <c r="H15" s="3">
        <f>'Рейтинговая таблица организаций'!P17</f>
        <v>97.790055248618785</v>
      </c>
      <c r="I15" s="3">
        <f>'Рейтинговая таблица организаций'!S17</f>
        <v>98</v>
      </c>
      <c r="J15" s="22">
        <f>'Рейтинговая таблица организаций'!T17</f>
        <v>99.2</v>
      </c>
      <c r="K15" s="3">
        <f>'Рейтинговая таблица организаций'!Z17</f>
        <v>100</v>
      </c>
      <c r="L15" s="3">
        <f t="shared" si="0"/>
        <v>97.5</v>
      </c>
      <c r="M15" s="3">
        <f>'Рейтинговая таблица организаций'!AB17</f>
        <v>95</v>
      </c>
      <c r="N15" s="22">
        <f>'Рейтинговая таблица организаций'!AC17</f>
        <v>97.5</v>
      </c>
      <c r="O15" s="3">
        <f>'Рейтинговая таблица организаций'!AH17</f>
        <v>80</v>
      </c>
      <c r="P15" s="20">
        <f>'Рейтинговая таблица организаций'!AI17</f>
        <v>100</v>
      </c>
      <c r="Q15" s="20">
        <f>'Рейтинговая таблица организаций'!AJ17</f>
        <v>90</v>
      </c>
      <c r="R15" s="22">
        <f>'Рейтинговая таблица организаций'!AK17</f>
        <v>91</v>
      </c>
      <c r="S15" s="3">
        <f>'Рейтинговая таблица организаций'!AR17</f>
        <v>99</v>
      </c>
      <c r="T15" s="3">
        <f>'Рейтинговая таблица организаций'!AS17</f>
        <v>99</v>
      </c>
      <c r="U15" s="3">
        <f>'Рейтинговая таблица организаций'!AT17</f>
        <v>99</v>
      </c>
      <c r="V15" s="22">
        <f>'Рейтинговая таблица организаций'!AU17</f>
        <v>99</v>
      </c>
      <c r="W15" s="3">
        <f>'Рейтинговая таблица организаций'!BB17</f>
        <v>96</v>
      </c>
      <c r="X15" s="3">
        <f>'Рейтинговая таблица организаций'!BC17</f>
        <v>100</v>
      </c>
      <c r="Y15" s="3">
        <f>'Рейтинговая таблица организаций'!BD17</f>
        <v>97</v>
      </c>
      <c r="Z15" s="22">
        <f>'Рейтинговая таблица организаций'!BE17</f>
        <v>97.3</v>
      </c>
      <c r="AA15" s="23">
        <f>'Рейтинговая таблица организаций'!BF17</f>
        <v>96.8</v>
      </c>
    </row>
    <row r="16" spans="1:27" x14ac:dyDescent="0.25">
      <c r="A16" s="5">
        <f>'бланки '!D20</f>
        <v>15</v>
      </c>
      <c r="B16" s="5" t="str">
        <f>'Рейтинговая таблица организаций'!B18</f>
        <v>ГБОУ «СОШ №1 Г. СУНЖА»</v>
      </c>
      <c r="C16" s="5">
        <f>'Рейтинговая таблица организаций'!M18</f>
        <v>100</v>
      </c>
      <c r="D16" s="5">
        <f>'Рейтинговая таблица организаций'!N18</f>
        <v>100</v>
      </c>
      <c r="E16" s="3">
        <f>'Рейтинговая таблица организаций'!Q18</f>
        <v>100</v>
      </c>
      <c r="F16" s="3">
        <f>'Рейтинговая таблица организаций'!R18</f>
        <v>100</v>
      </c>
      <c r="G16" s="3">
        <f>'Рейтинговая таблица организаций'!O18</f>
        <v>97.19101123595506</v>
      </c>
      <c r="H16" s="3">
        <f>'Рейтинговая таблица организаций'!P18</f>
        <v>95.608108108108098</v>
      </c>
      <c r="I16" s="3">
        <f>'Рейтинговая таблица организаций'!S18</f>
        <v>96</v>
      </c>
      <c r="J16" s="22">
        <f>'Рейтинговая таблица организаций'!T18</f>
        <v>98.4</v>
      </c>
      <c r="K16" s="3">
        <f>'Рейтинговая таблица организаций'!Z18</f>
        <v>100</v>
      </c>
      <c r="L16" s="3">
        <f t="shared" si="0"/>
        <v>95</v>
      </c>
      <c r="M16" s="3">
        <f>'Рейтинговая таблица организаций'!AB18</f>
        <v>90</v>
      </c>
      <c r="N16" s="22">
        <f>'Рейтинговая таблица организаций'!AC18</f>
        <v>95</v>
      </c>
      <c r="O16" s="3">
        <f>'Рейтинговая таблица организаций'!AH18</f>
        <v>100</v>
      </c>
      <c r="P16" s="20">
        <f>'Рейтинговая таблица организаций'!AI18</f>
        <v>80</v>
      </c>
      <c r="Q16" s="20">
        <f>'Рейтинговая таблица организаций'!AJ18</f>
        <v>94</v>
      </c>
      <c r="R16" s="22">
        <f>'Рейтинговая таблица организаций'!AK18</f>
        <v>90.2</v>
      </c>
      <c r="S16" s="3">
        <f>'Рейтинговая таблица организаций'!AR18</f>
        <v>92</v>
      </c>
      <c r="T16" s="3">
        <f>'Рейтинговая таблица организаций'!AS18</f>
        <v>95</v>
      </c>
      <c r="U16" s="3">
        <f>'Рейтинговая таблица организаций'!AT18</f>
        <v>97</v>
      </c>
      <c r="V16" s="22">
        <f>'Рейтинговая таблица организаций'!AU18</f>
        <v>94.2</v>
      </c>
      <c r="W16" s="3">
        <f>'Рейтинговая таблица организаций'!BB18</f>
        <v>92</v>
      </c>
      <c r="X16" s="3">
        <f>'Рейтинговая таблица организаций'!BC18</f>
        <v>90</v>
      </c>
      <c r="Y16" s="3">
        <f>'Рейтинговая таблица организаций'!BD18</f>
        <v>91</v>
      </c>
      <c r="Z16" s="22">
        <f>'Рейтинговая таблица организаций'!BE18</f>
        <v>91.1</v>
      </c>
      <c r="AA16" s="23">
        <f>'Рейтинговая таблица организаций'!BF18</f>
        <v>93.78</v>
      </c>
    </row>
    <row r="17" spans="1:27" x14ac:dyDescent="0.25">
      <c r="A17" s="5">
        <f>'бланки '!D21</f>
        <v>16</v>
      </c>
      <c r="B17" s="5" t="str">
        <f>'Рейтинговая таблица организаций'!B19</f>
        <v>ГБОУ «СОШ№2 Г.СУНЖА»</v>
      </c>
      <c r="C17" s="5">
        <f>'Рейтинговая таблица организаций'!M19</f>
        <v>100</v>
      </c>
      <c r="D17" s="5">
        <f>'Рейтинговая таблица организаций'!N19</f>
        <v>100</v>
      </c>
      <c r="E17" s="3">
        <f>'Рейтинговая таблица организаций'!Q19</f>
        <v>100</v>
      </c>
      <c r="F17" s="3">
        <f>'Рейтинговая таблица организаций'!R19</f>
        <v>100</v>
      </c>
      <c r="G17" s="3">
        <f>'Рейтинговая таблица организаций'!O19</f>
        <v>94.561933534743204</v>
      </c>
      <c r="H17" s="3">
        <f>'Рейтинговая таблица организаций'!P19</f>
        <v>93.402777777777786</v>
      </c>
      <c r="I17" s="3">
        <f>'Рейтинговая таблица организаций'!S19</f>
        <v>93</v>
      </c>
      <c r="J17" s="22">
        <f>'Рейтинговая таблица организаций'!T19</f>
        <v>97.2</v>
      </c>
      <c r="K17" s="3">
        <f>'Рейтинговая таблица организаций'!Z19</f>
        <v>100</v>
      </c>
      <c r="L17" s="3">
        <f t="shared" si="0"/>
        <v>95</v>
      </c>
      <c r="M17" s="3">
        <f>'Рейтинговая таблица организаций'!AB19</f>
        <v>90</v>
      </c>
      <c r="N17" s="22">
        <f>'Рейтинговая таблица организаций'!AC19</f>
        <v>95</v>
      </c>
      <c r="O17" s="3">
        <f>'Рейтинговая таблица организаций'!AH19</f>
        <v>60</v>
      </c>
      <c r="P17" s="20">
        <f>'Рейтинговая таблица организаций'!AI19</f>
        <v>100</v>
      </c>
      <c r="Q17" s="20">
        <f>'Рейтинговая таблица организаций'!AJ19</f>
        <v>94</v>
      </c>
      <c r="R17" s="22">
        <f>'Рейтинговая таблица организаций'!AK19</f>
        <v>86.2</v>
      </c>
      <c r="S17" s="3">
        <f>'Рейтинговая таблица организаций'!AR19</f>
        <v>90</v>
      </c>
      <c r="T17" s="3">
        <f>'Рейтинговая таблица организаций'!AS19</f>
        <v>91</v>
      </c>
      <c r="U17" s="3">
        <f>'Рейтинговая таблица организаций'!AT19</f>
        <v>97</v>
      </c>
      <c r="V17" s="22">
        <f>'Рейтинговая таблица организаций'!AU19</f>
        <v>91.8</v>
      </c>
      <c r="W17" s="3">
        <f>'Рейтинговая таблица организаций'!BB19</f>
        <v>90</v>
      </c>
      <c r="X17" s="3">
        <f>'Рейтинговая таблица организаций'!BC19</f>
        <v>90</v>
      </c>
      <c r="Y17" s="3">
        <f>'Рейтинговая таблица организаций'!BD19</f>
        <v>90</v>
      </c>
      <c r="Z17" s="22">
        <f>'Рейтинговая таблица организаций'!BE19</f>
        <v>90</v>
      </c>
      <c r="AA17" s="23">
        <f>'Рейтинговая таблица организаций'!BF19</f>
        <v>92.039999999999992</v>
      </c>
    </row>
    <row r="18" spans="1:27" x14ac:dyDescent="0.25">
      <c r="A18" s="5">
        <f>'бланки '!D22</f>
        <v>17</v>
      </c>
      <c r="B18" s="5" t="str">
        <f>'Рейтинговая таблица организаций'!B20</f>
        <v>ГБОУ «СОШ№3 Г.СУНЖА»</v>
      </c>
      <c r="C18" s="5">
        <f>'Рейтинговая таблица организаций'!M20</f>
        <v>100</v>
      </c>
      <c r="D18" s="5">
        <f>'Рейтинговая таблица организаций'!N20</f>
        <v>100</v>
      </c>
      <c r="E18" s="3">
        <f>'Рейтинговая таблица организаций'!Q20</f>
        <v>100</v>
      </c>
      <c r="F18" s="3">
        <f>'Рейтинговая таблица организаций'!R20</f>
        <v>100</v>
      </c>
      <c r="G18" s="3">
        <f>'Рейтинговая таблица организаций'!O20</f>
        <v>99.465240641711233</v>
      </c>
      <c r="H18" s="3">
        <f>'Рейтинговая таблица организаций'!P20</f>
        <v>97.727272727272734</v>
      </c>
      <c r="I18" s="3">
        <f>'Рейтинговая таблица организаций'!S20</f>
        <v>98</v>
      </c>
      <c r="J18" s="22">
        <f>'Рейтинговая таблица организаций'!T20</f>
        <v>99.2</v>
      </c>
      <c r="K18" s="3">
        <f>'Рейтинговая таблица организаций'!Z20</f>
        <v>100</v>
      </c>
      <c r="L18" s="3">
        <f t="shared" si="0"/>
        <v>98.5</v>
      </c>
      <c r="M18" s="3">
        <f>'Рейтинговая таблица организаций'!AB20</f>
        <v>97</v>
      </c>
      <c r="N18" s="22">
        <f>'Рейтинговая таблица организаций'!AC20</f>
        <v>98.5</v>
      </c>
      <c r="O18" s="3">
        <f>'Рейтинговая таблица организаций'!AH20</f>
        <v>80</v>
      </c>
      <c r="P18" s="20">
        <f>'Рейтинговая таблица организаций'!AI20</f>
        <v>100</v>
      </c>
      <c r="Q18" s="20">
        <f>'Рейтинговая таблица организаций'!AJ20</f>
        <v>98</v>
      </c>
      <c r="R18" s="22">
        <f>'Рейтинговая таблица организаций'!AK20</f>
        <v>93.4</v>
      </c>
      <c r="S18" s="3">
        <f>'Рейтинговая таблица организаций'!AR20</f>
        <v>94</v>
      </c>
      <c r="T18" s="3">
        <f>'Рейтинговая таблица организаций'!AS20</f>
        <v>97</v>
      </c>
      <c r="U18" s="3">
        <f>'Рейтинговая таблица организаций'!AT20</f>
        <v>99</v>
      </c>
      <c r="V18" s="22">
        <f>'Рейтинговая таблица организаций'!AU20</f>
        <v>96.2</v>
      </c>
      <c r="W18" s="3">
        <f>'Рейтинговая таблица организаций'!BB20</f>
        <v>94</v>
      </c>
      <c r="X18" s="3">
        <f>'Рейтинговая таблица организаций'!BC20</f>
        <v>95</v>
      </c>
      <c r="Y18" s="3">
        <f>'Рейтинговая таблица организаций'!BD20</f>
        <v>96</v>
      </c>
      <c r="Z18" s="22">
        <f>'Рейтинговая таблица организаций'!BE20</f>
        <v>95.2</v>
      </c>
      <c r="AA18" s="23">
        <f>'Рейтинговая таблица организаций'!BF20</f>
        <v>96.5</v>
      </c>
    </row>
    <row r="19" spans="1:27" x14ac:dyDescent="0.25">
      <c r="A19" s="5">
        <f>'бланки '!D23</f>
        <v>18</v>
      </c>
      <c r="B19" s="5" t="str">
        <f>'Рейтинговая таблица организаций'!B21</f>
        <v>ГБОУ «СОШ №2 с.п. Нестеровское»</v>
      </c>
      <c r="C19" s="5">
        <f>'Рейтинговая таблица организаций'!M21</f>
        <v>100</v>
      </c>
      <c r="D19" s="5">
        <f>'Рейтинговая таблица организаций'!N21</f>
        <v>100</v>
      </c>
      <c r="E19" s="3">
        <f>'Рейтинговая таблица организаций'!Q21</f>
        <v>100</v>
      </c>
      <c r="F19" s="3">
        <f>'Рейтинговая таблица организаций'!R21</f>
        <v>100</v>
      </c>
      <c r="G19" s="3">
        <f>'Рейтинговая таблица организаций'!O21</f>
        <v>99.678456591639872</v>
      </c>
      <c r="H19" s="3">
        <f>'Рейтинговая таблица организаций'!P21</f>
        <v>99.348534201954394</v>
      </c>
      <c r="I19" s="3">
        <f>'Рейтинговая таблица организаций'!S21</f>
        <v>99</v>
      </c>
      <c r="J19" s="22">
        <f>'Рейтинговая таблица организаций'!T21</f>
        <v>99.6</v>
      </c>
      <c r="K19" s="3">
        <f>'Рейтинговая таблица организаций'!Z21</f>
        <v>100</v>
      </c>
      <c r="L19" s="3">
        <f t="shared" si="0"/>
        <v>99.5</v>
      </c>
      <c r="M19" s="3">
        <f>'Рейтинговая таблица организаций'!AB21</f>
        <v>99</v>
      </c>
      <c r="N19" s="22">
        <f>'Рейтинговая таблица организаций'!AC21</f>
        <v>99.5</v>
      </c>
      <c r="O19" s="3">
        <f>'Рейтинговая таблица организаций'!AH21</f>
        <v>60</v>
      </c>
      <c r="P19" s="20">
        <f>'Рейтинговая таблица организаций'!AI21</f>
        <v>100</v>
      </c>
      <c r="Q19" s="20">
        <f>'Рейтинговая таблица организаций'!AJ21</f>
        <v>94</v>
      </c>
      <c r="R19" s="22">
        <f>'Рейтинговая таблица организаций'!AK21</f>
        <v>86.2</v>
      </c>
      <c r="S19" s="3">
        <f>'Рейтинговая таблица организаций'!AR21</f>
        <v>99</v>
      </c>
      <c r="T19" s="3">
        <f>'Рейтинговая таблица организаций'!AS21</f>
        <v>99</v>
      </c>
      <c r="U19" s="3">
        <f>'Рейтинговая таблица организаций'!AT21</f>
        <v>100</v>
      </c>
      <c r="V19" s="22">
        <f>'Рейтинговая таблица организаций'!AU21</f>
        <v>99.2</v>
      </c>
      <c r="W19" s="3">
        <f>'Рейтинговая таблица организаций'!BB21</f>
        <v>99</v>
      </c>
      <c r="X19" s="3">
        <f>'Рейтинговая таблица организаций'!BC21</f>
        <v>99</v>
      </c>
      <c r="Y19" s="3">
        <f>'Рейтинговая таблица организаций'!BD21</f>
        <v>100</v>
      </c>
      <c r="Z19" s="22">
        <f>'Рейтинговая таблица организаций'!BE21</f>
        <v>99.5</v>
      </c>
      <c r="AA19" s="23">
        <f>'Рейтинговая таблица организаций'!BF21</f>
        <v>96.8</v>
      </c>
    </row>
    <row r="20" spans="1:27" x14ac:dyDescent="0.25">
      <c r="A20" s="5">
        <f>'бланки '!D24</f>
        <v>19</v>
      </c>
      <c r="B20" s="5" t="str">
        <f>'Рейтинговая таблица организаций'!B22</f>
        <v>ГБОУ «ООШ №2  г. Сунжа»</v>
      </c>
      <c r="C20" s="5">
        <f>'Рейтинговая таблица организаций'!M22</f>
        <v>100</v>
      </c>
      <c r="D20" s="5">
        <f>'Рейтинговая таблица организаций'!N22</f>
        <v>100</v>
      </c>
      <c r="E20" s="3">
        <f>'Рейтинговая таблица организаций'!Q22</f>
        <v>100</v>
      </c>
      <c r="F20" s="3">
        <f>'Рейтинговая таблица организаций'!R22</f>
        <v>100</v>
      </c>
      <c r="G20" s="3">
        <f>'Рейтинговая таблица организаций'!O22</f>
        <v>99.738219895287955</v>
      </c>
      <c r="H20" s="3">
        <f>'Рейтинговая таблица организаций'!P22</f>
        <v>99.728260869565219</v>
      </c>
      <c r="I20" s="3">
        <f>'Рейтинговая таблица организаций'!S22</f>
        <v>99</v>
      </c>
      <c r="J20" s="22">
        <f>'Рейтинговая таблица организаций'!T22</f>
        <v>99.6</v>
      </c>
      <c r="K20" s="3">
        <f>'Рейтинговая таблица организаций'!Z22</f>
        <v>100</v>
      </c>
      <c r="L20" s="3">
        <f t="shared" si="0"/>
        <v>99</v>
      </c>
      <c r="M20" s="3">
        <f>'Рейтинговая таблица организаций'!AB22</f>
        <v>98</v>
      </c>
      <c r="N20" s="22">
        <f>'Рейтинговая таблица организаций'!AC22</f>
        <v>99</v>
      </c>
      <c r="O20" s="3">
        <f>'Рейтинговая таблица организаций'!AH22</f>
        <v>80</v>
      </c>
      <c r="P20" s="20">
        <f>'Рейтинговая таблица организаций'!AI22</f>
        <v>80</v>
      </c>
      <c r="Q20" s="20">
        <f>'Рейтинговая таблица организаций'!AJ22</f>
        <v>95</v>
      </c>
      <c r="R20" s="22">
        <f>'Рейтинговая таблица организаций'!AK22</f>
        <v>84.5</v>
      </c>
      <c r="S20" s="3">
        <f>'Рейтинговая таблица организаций'!AR22</f>
        <v>98</v>
      </c>
      <c r="T20" s="3">
        <f>'Рейтинговая таблица организаций'!AS22</f>
        <v>98</v>
      </c>
      <c r="U20" s="3">
        <f>'Рейтинговая таблица организаций'!AT22</f>
        <v>99</v>
      </c>
      <c r="V20" s="22">
        <f>'Рейтинговая таблица организаций'!AU22</f>
        <v>98.2</v>
      </c>
      <c r="W20" s="3">
        <f>'Рейтинговая таблица организаций'!BB22</f>
        <v>99</v>
      </c>
      <c r="X20" s="3">
        <f>'Рейтинговая таблица организаций'!BC22</f>
        <v>97</v>
      </c>
      <c r="Y20" s="3">
        <f>'Рейтинговая таблица организаций'!BD22</f>
        <v>100</v>
      </c>
      <c r="Z20" s="22">
        <f>'Рейтинговая таблица организаций'!BE22</f>
        <v>99.1</v>
      </c>
      <c r="AA20" s="23">
        <f>'Рейтинговая таблица организаций'!BF22</f>
        <v>96.08</v>
      </c>
    </row>
    <row r="21" spans="1:27" x14ac:dyDescent="0.25">
      <c r="A21" s="5">
        <f>'бланки '!D25</f>
        <v>20</v>
      </c>
      <c r="B21" s="5" t="str">
        <f>'Рейтинговая таблица организаций'!B23</f>
        <v>ГБОУ «СОШ№8 г. Сунжа»</v>
      </c>
      <c r="C21" s="5">
        <f>'Рейтинговая таблица организаций'!M23</f>
        <v>100</v>
      </c>
      <c r="D21" s="5">
        <f>'Рейтинговая таблица организаций'!N23</f>
        <v>100</v>
      </c>
      <c r="E21" s="3">
        <f>'Рейтинговая таблица организаций'!Q23</f>
        <v>100</v>
      </c>
      <c r="F21" s="3">
        <f>'Рейтинговая таблица организаций'!R23</f>
        <v>100</v>
      </c>
      <c r="G21" s="3">
        <f>'Рейтинговая таблица организаций'!O23</f>
        <v>98.984771573604064</v>
      </c>
      <c r="H21" s="3">
        <f>'Рейтинговая таблица организаций'!P23</f>
        <v>100</v>
      </c>
      <c r="I21" s="3">
        <f>'Рейтинговая таблица организаций'!S23</f>
        <v>99</v>
      </c>
      <c r="J21" s="22">
        <f>'Рейтинговая таблица организаций'!T23</f>
        <v>99.6</v>
      </c>
      <c r="K21" s="3">
        <f>'Рейтинговая таблица организаций'!Z23</f>
        <v>100</v>
      </c>
      <c r="L21" s="3">
        <f t="shared" si="0"/>
        <v>100</v>
      </c>
      <c r="M21" s="3">
        <f>'Рейтинговая таблица организаций'!AB23</f>
        <v>100</v>
      </c>
      <c r="N21" s="22">
        <f>'Рейтинговая таблица организаций'!AC23</f>
        <v>100</v>
      </c>
      <c r="O21" s="3">
        <f>'Рейтинговая таблица организаций'!AH23</f>
        <v>80</v>
      </c>
      <c r="P21" s="20">
        <f>'Рейтинговая таблица организаций'!AI23</f>
        <v>100</v>
      </c>
      <c r="Q21" s="20">
        <f>'Рейтинговая таблица организаций'!AJ23</f>
        <v>99</v>
      </c>
      <c r="R21" s="22">
        <f>'Рейтинговая таблица организаций'!AK23</f>
        <v>93.7</v>
      </c>
      <c r="S21" s="3">
        <f>'Рейтинговая таблица организаций'!AR23</f>
        <v>99</v>
      </c>
      <c r="T21" s="3">
        <f>'Рейтинговая таблица организаций'!AS23</f>
        <v>100</v>
      </c>
      <c r="U21" s="3">
        <f>'Рейтинговая таблица организаций'!AT23</f>
        <v>100</v>
      </c>
      <c r="V21" s="22">
        <f>'Рейтинговая таблица организаций'!AU23</f>
        <v>99.6</v>
      </c>
      <c r="W21" s="3">
        <f>'Рейтинговая таблица организаций'!BB23</f>
        <v>99</v>
      </c>
      <c r="X21" s="3">
        <f>'Рейтинговая таблица организаций'!BC23</f>
        <v>99</v>
      </c>
      <c r="Y21" s="3">
        <f>'Рейтинговая таблица организаций'!BD23</f>
        <v>99</v>
      </c>
      <c r="Z21" s="22">
        <f>'Рейтинговая таблица организаций'!BE23</f>
        <v>99</v>
      </c>
      <c r="AA21" s="23">
        <f>'Рейтинговая таблица организаций'!BF23</f>
        <v>98.38</v>
      </c>
    </row>
    <row r="22" spans="1:27" x14ac:dyDescent="0.25">
      <c r="A22" s="5">
        <f>'бланки '!D26</f>
        <v>21</v>
      </c>
      <c r="B22" s="5" t="str">
        <f>'Рейтинговая таблица организаций'!B24</f>
        <v>ГБОУ «СОШ№9 Г. СУНЖА»</v>
      </c>
      <c r="C22" s="5">
        <f>'Рейтинговая таблица организаций'!M24</f>
        <v>100</v>
      </c>
      <c r="D22" s="5">
        <f>'Рейтинговая таблица организаций'!N24</f>
        <v>100</v>
      </c>
      <c r="E22" s="3">
        <f>'Рейтинговая таблица организаций'!Q24</f>
        <v>100</v>
      </c>
      <c r="F22" s="3">
        <f>'Рейтинговая таблица организаций'!R24</f>
        <v>100</v>
      </c>
      <c r="G22" s="3">
        <f>'Рейтинговая таблица организаций'!O24</f>
        <v>98.611111111111114</v>
      </c>
      <c r="H22" s="3">
        <f>'Рейтинговая таблица организаций'!P24</f>
        <v>98.550724637681171</v>
      </c>
      <c r="I22" s="3">
        <f>'Рейтинговая таблица организаций'!S24</f>
        <v>98</v>
      </c>
      <c r="J22" s="22">
        <f>'Рейтинговая таблица организаций'!T24</f>
        <v>99.2</v>
      </c>
      <c r="K22" s="3">
        <f>'Рейтинговая таблица организаций'!Z24</f>
        <v>100</v>
      </c>
      <c r="L22" s="3">
        <f t="shared" si="0"/>
        <v>95</v>
      </c>
      <c r="M22" s="3">
        <f>'Рейтинговая таблица организаций'!AB24</f>
        <v>90</v>
      </c>
      <c r="N22" s="22">
        <f>'Рейтинговая таблица организаций'!AC24</f>
        <v>95</v>
      </c>
      <c r="O22" s="3">
        <f>'Рейтинговая таблица организаций'!AH24</f>
        <v>60</v>
      </c>
      <c r="P22" s="20">
        <f>'Рейтинговая таблица организаций'!AI24</f>
        <v>100</v>
      </c>
      <c r="Q22" s="20">
        <f>'Рейтинговая таблица организаций'!AJ24</f>
        <v>92</v>
      </c>
      <c r="R22" s="22">
        <f>'Рейтинговая таблица организаций'!AK24</f>
        <v>85.6</v>
      </c>
      <c r="S22" s="3">
        <f>'Рейтинговая таблица организаций'!AR24</f>
        <v>94</v>
      </c>
      <c r="T22" s="3">
        <f>'Рейтинговая таблица организаций'!AS24</f>
        <v>93</v>
      </c>
      <c r="U22" s="3">
        <f>'Рейтинговая таблица организаций'!AT24</f>
        <v>95</v>
      </c>
      <c r="V22" s="22">
        <f>'Рейтинговая таблица организаций'!AU24</f>
        <v>93.8</v>
      </c>
      <c r="W22" s="3">
        <f>'Рейтинговая таблица организаций'!BB24</f>
        <v>90</v>
      </c>
      <c r="X22" s="3">
        <f>'Рейтинговая таблица организаций'!BC24</f>
        <v>91</v>
      </c>
      <c r="Y22" s="3">
        <f>'Рейтинговая таблица организаций'!BD24</f>
        <v>90</v>
      </c>
      <c r="Z22" s="22">
        <f>'Рейтинговая таблица организаций'!BE24</f>
        <v>90.2</v>
      </c>
      <c r="AA22" s="23">
        <f>'Рейтинговая таблица организаций'!BF24</f>
        <v>92.759999999999991</v>
      </c>
    </row>
    <row r="23" spans="1:27" x14ac:dyDescent="0.25">
      <c r="A23" s="5">
        <f>'бланки '!D27</f>
        <v>22</v>
      </c>
      <c r="B23" s="5" t="str">
        <f>'Рейтинговая таблица организаций'!B25</f>
        <v>ГБОУ «ООШ С.П. ГАЛАШКИ»</v>
      </c>
      <c r="C23" s="5">
        <f>'Рейтинговая таблица организаций'!M25</f>
        <v>100</v>
      </c>
      <c r="D23" s="5">
        <f>'Рейтинговая таблица организаций'!N25</f>
        <v>100</v>
      </c>
      <c r="E23" s="3">
        <f>'Рейтинговая таблица организаций'!Q25</f>
        <v>100</v>
      </c>
      <c r="F23" s="3">
        <f>'Рейтинговая таблица организаций'!R25</f>
        <v>100</v>
      </c>
      <c r="G23" s="3">
        <f>'Рейтинговая таблица организаций'!O25</f>
        <v>96.710526315789465</v>
      </c>
      <c r="H23" s="3">
        <f>'Рейтинговая таблица организаций'!P25</f>
        <v>97.222222222222214</v>
      </c>
      <c r="I23" s="3">
        <f>'Рейтинговая таблица организаций'!S25</f>
        <v>96</v>
      </c>
      <c r="J23" s="22">
        <f>'Рейтинговая таблица организаций'!T25</f>
        <v>98.4</v>
      </c>
      <c r="K23" s="3">
        <f>'Рейтинговая таблица организаций'!Z25</f>
        <v>100</v>
      </c>
      <c r="L23" s="3">
        <f t="shared" si="0"/>
        <v>95</v>
      </c>
      <c r="M23" s="3">
        <f>'Рейтинговая таблица организаций'!AB25</f>
        <v>90</v>
      </c>
      <c r="N23" s="22">
        <f>'Рейтинговая таблица организаций'!AC25</f>
        <v>95</v>
      </c>
      <c r="O23" s="3">
        <f>'Рейтинговая таблица организаций'!AH25</f>
        <v>60</v>
      </c>
      <c r="P23" s="20">
        <f>'Рейтинговая таблица организаций'!AI25</f>
        <v>60</v>
      </c>
      <c r="Q23" s="20">
        <f>'Рейтинговая таблица организаций'!AJ25</f>
        <v>95</v>
      </c>
      <c r="R23" s="22">
        <f>'Рейтинговая таблица организаций'!AK25</f>
        <v>70.5</v>
      </c>
      <c r="S23" s="3">
        <f>'Рейтинговая таблица организаций'!AR25</f>
        <v>95</v>
      </c>
      <c r="T23" s="3">
        <f>'Рейтинговая таблица организаций'!AS25</f>
        <v>98</v>
      </c>
      <c r="U23" s="3">
        <f>'Рейтинговая таблица организаций'!AT25</f>
        <v>99</v>
      </c>
      <c r="V23" s="22">
        <f>'Рейтинговая таблица организаций'!AU25</f>
        <v>97</v>
      </c>
      <c r="W23" s="3">
        <f>'Рейтинговая таблица организаций'!BB25</f>
        <v>91</v>
      </c>
      <c r="X23" s="3">
        <f>'Рейтинговая таблица организаций'!BC25</f>
        <v>95</v>
      </c>
      <c r="Y23" s="3">
        <f>'Рейтинговая таблица организаций'!BD25</f>
        <v>92</v>
      </c>
      <c r="Z23" s="22">
        <f>'Рейтинговая таблица организаций'!BE25</f>
        <v>92.3</v>
      </c>
      <c r="AA23" s="23">
        <f>'Рейтинговая таблица организаций'!BF25</f>
        <v>90.64</v>
      </c>
    </row>
    <row r="24" spans="1:27" x14ac:dyDescent="0.25">
      <c r="A24" s="5">
        <f>'бланки '!D28</f>
        <v>23</v>
      </c>
      <c r="B24" s="5" t="str">
        <f>'Рейтинговая таблица организаций'!B26</f>
        <v>ГБОУ «СОШ №2 С.П.ГАЛАШКИ»</v>
      </c>
      <c r="C24" s="5">
        <f>'Рейтинговая таблица организаций'!M26</f>
        <v>100</v>
      </c>
      <c r="D24" s="5">
        <f>'Рейтинговая таблица организаций'!N26</f>
        <v>100</v>
      </c>
      <c r="E24" s="3">
        <f>'Рейтинговая таблица организаций'!Q26</f>
        <v>100</v>
      </c>
      <c r="F24" s="3">
        <f>'Рейтинговая таблица организаций'!R26</f>
        <v>100</v>
      </c>
      <c r="G24" s="3">
        <f>'Рейтинговая таблица организаций'!O26</f>
        <v>100</v>
      </c>
      <c r="H24" s="3">
        <f>'Рейтинговая таблица организаций'!P26</f>
        <v>100</v>
      </c>
      <c r="I24" s="3">
        <f>'Рейтинговая таблица организаций'!S26</f>
        <v>100</v>
      </c>
      <c r="J24" s="22">
        <f>'Рейтинговая таблица организаций'!T26</f>
        <v>100</v>
      </c>
      <c r="K24" s="3">
        <f>'Рейтинговая таблица организаций'!Z26</f>
        <v>100</v>
      </c>
      <c r="L24" s="3">
        <f t="shared" si="0"/>
        <v>99.5</v>
      </c>
      <c r="M24" s="3">
        <f>'Рейтинговая таблица организаций'!AB26</f>
        <v>99</v>
      </c>
      <c r="N24" s="22">
        <f>'Рейтинговая таблица организаций'!AC26</f>
        <v>99.5</v>
      </c>
      <c r="O24" s="3">
        <f>'Рейтинговая таблица организаций'!AH26</f>
        <v>80</v>
      </c>
      <c r="P24" s="20">
        <f>'Рейтинговая таблица организаций'!AI26</f>
        <v>80</v>
      </c>
      <c r="Q24" s="20">
        <f>'Рейтинговая таблица организаций'!AJ26</f>
        <v>100</v>
      </c>
      <c r="R24" s="22">
        <f>'Рейтинговая таблица организаций'!AK26</f>
        <v>86</v>
      </c>
      <c r="S24" s="3">
        <f>'Рейтинговая таблица организаций'!AR26</f>
        <v>99</v>
      </c>
      <c r="T24" s="3">
        <f>'Рейтинговая таблица организаций'!AS26</f>
        <v>100</v>
      </c>
      <c r="U24" s="3">
        <f>'Рейтинговая таблица организаций'!AT26</f>
        <v>100</v>
      </c>
      <c r="V24" s="22">
        <f>'Рейтинговая таблица организаций'!AU26</f>
        <v>99.6</v>
      </c>
      <c r="W24" s="3">
        <f>'Рейтинговая таблица организаций'!BB26</f>
        <v>100</v>
      </c>
      <c r="X24" s="3">
        <f>'Рейтинговая таблица организаций'!BC26</f>
        <v>100</v>
      </c>
      <c r="Y24" s="3">
        <f>'Рейтинговая таблица организаций'!BD26</f>
        <v>99</v>
      </c>
      <c r="Z24" s="22">
        <f>'Рейтинговая таблица организаций'!BE26</f>
        <v>99.5</v>
      </c>
      <c r="AA24" s="23">
        <f>'Рейтинговая таблица организаций'!BF26</f>
        <v>96.92</v>
      </c>
    </row>
    <row r="25" spans="1:27" x14ac:dyDescent="0.25">
      <c r="A25" s="5">
        <f>'бланки '!D29</f>
        <v>24</v>
      </c>
      <c r="B25" s="5" t="str">
        <f>'Рейтинговая таблица организаций'!B27</f>
        <v>ГБОУ «СОШ №1 С.П. ТРОИЦКОЕ»</v>
      </c>
      <c r="C25" s="5">
        <f>'Рейтинговая таблица организаций'!M27</f>
        <v>100</v>
      </c>
      <c r="D25" s="5">
        <f>'Рейтинговая таблица организаций'!N27</f>
        <v>100</v>
      </c>
      <c r="E25" s="3">
        <f>'Рейтинговая таблица организаций'!Q27</f>
        <v>100</v>
      </c>
      <c r="F25" s="3">
        <f>'Рейтинговая таблица организаций'!R27</f>
        <v>100</v>
      </c>
      <c r="G25" s="3">
        <f>'Рейтинговая таблица организаций'!O27</f>
        <v>99.230769230769226</v>
      </c>
      <c r="H25" s="3">
        <f>'Рейтинговая таблица организаций'!P27</f>
        <v>99.224806201550393</v>
      </c>
      <c r="I25" s="3">
        <f>'Рейтинговая таблица организаций'!S27</f>
        <v>99</v>
      </c>
      <c r="J25" s="22">
        <f>'Рейтинговая таблица организаций'!T27</f>
        <v>99.6</v>
      </c>
      <c r="K25" s="3">
        <f>'Рейтинговая таблица организаций'!Z27</f>
        <v>100</v>
      </c>
      <c r="L25" s="3">
        <f t="shared" si="0"/>
        <v>99</v>
      </c>
      <c r="M25" s="3">
        <f>'Рейтинговая таблица организаций'!AB27</f>
        <v>98</v>
      </c>
      <c r="N25" s="22">
        <f>'Рейтинговая таблица организаций'!AC27</f>
        <v>99</v>
      </c>
      <c r="O25" s="3">
        <f>'Рейтинговая таблица организаций'!AH27</f>
        <v>80</v>
      </c>
      <c r="P25" s="20">
        <f>'Рейтинговая таблица организаций'!AI27</f>
        <v>100</v>
      </c>
      <c r="Q25" s="20">
        <f>'Рейтинговая таблица организаций'!AJ27</f>
        <v>98</v>
      </c>
      <c r="R25" s="22">
        <f>'Рейтинговая таблица организаций'!AK27</f>
        <v>93.4</v>
      </c>
      <c r="S25" s="3">
        <f>'Рейтинговая таблица организаций'!AR27</f>
        <v>98</v>
      </c>
      <c r="T25" s="3">
        <f>'Рейтинговая таблица организаций'!AS27</f>
        <v>99</v>
      </c>
      <c r="U25" s="3">
        <f>'Рейтинговая таблица организаций'!AT27</f>
        <v>98</v>
      </c>
      <c r="V25" s="22">
        <f>'Рейтинговая таблица организаций'!AU27</f>
        <v>98.4</v>
      </c>
      <c r="W25" s="3">
        <f>'Рейтинговая таблица организаций'!BB27</f>
        <v>97</v>
      </c>
      <c r="X25" s="3">
        <f>'Рейтинговая таблица организаций'!BC27</f>
        <v>99</v>
      </c>
      <c r="Y25" s="3">
        <f>'Рейтинговая таблица организаций'!BD27</f>
        <v>99</v>
      </c>
      <c r="Z25" s="22">
        <f>'Рейтинговая таблица организаций'!BE27</f>
        <v>98.4</v>
      </c>
      <c r="AA25" s="23">
        <f>'Рейтинговая таблица организаций'!BF27</f>
        <v>97.759999999999991</v>
      </c>
    </row>
    <row r="26" spans="1:27" x14ac:dyDescent="0.25">
      <c r="A26" s="5">
        <f>'бланки '!D30</f>
        <v>25</v>
      </c>
      <c r="B26" s="5" t="str">
        <f>'Рейтинговая таблица организаций'!B28</f>
        <v>ГБОУ «СОШ№5 С.П. ТРОИЦКОЕ»</v>
      </c>
      <c r="C26" s="5">
        <f>'Рейтинговая таблица организаций'!M28</f>
        <v>100</v>
      </c>
      <c r="D26" s="5">
        <f>'Рейтинговая таблица организаций'!N28</f>
        <v>100</v>
      </c>
      <c r="E26" s="3">
        <f>'Рейтинговая таблица организаций'!Q28</f>
        <v>100</v>
      </c>
      <c r="F26" s="3">
        <f>'Рейтинговая таблица организаций'!R28</f>
        <v>100</v>
      </c>
      <c r="G26" s="3">
        <f>'Рейтинговая таблица организаций'!O28</f>
        <v>97.27272727272728</v>
      </c>
      <c r="H26" s="3">
        <f>'Рейтинговая таблица организаций'!P28</f>
        <v>99.494949494949495</v>
      </c>
      <c r="I26" s="3">
        <f>'Рейтинговая таблица организаций'!S28</f>
        <v>98</v>
      </c>
      <c r="J26" s="22">
        <f>'Рейтинговая таблица организаций'!T28</f>
        <v>99.2</v>
      </c>
      <c r="K26" s="3">
        <f>'Рейтинговая таблица организаций'!Z28</f>
        <v>100</v>
      </c>
      <c r="L26" s="3">
        <f t="shared" si="0"/>
        <v>97.5</v>
      </c>
      <c r="M26" s="3">
        <f>'Рейтинговая таблица организаций'!AB28</f>
        <v>95</v>
      </c>
      <c r="N26" s="22">
        <f>'Рейтинговая таблица организаций'!AC28</f>
        <v>97.5</v>
      </c>
      <c r="O26" s="3">
        <f>'Рейтинговая таблица организаций'!AH28</f>
        <v>100</v>
      </c>
      <c r="P26" s="20">
        <f>'Рейтинговая таблица организаций'!AI28</f>
        <v>100</v>
      </c>
      <c r="Q26" s="20">
        <f>'Рейтинговая таблица организаций'!AJ28</f>
        <v>97</v>
      </c>
      <c r="R26" s="22">
        <f>'Рейтинговая таблица организаций'!AK28</f>
        <v>99.1</v>
      </c>
      <c r="S26" s="3">
        <f>'Рейтинговая таблица организаций'!AR28</f>
        <v>96</v>
      </c>
      <c r="T26" s="3">
        <f>'Рейтинговая таблица организаций'!AS28</f>
        <v>98</v>
      </c>
      <c r="U26" s="3">
        <f>'Рейтинговая таблица организаций'!AT28</f>
        <v>98</v>
      </c>
      <c r="V26" s="22">
        <f>'Рейтинговая таблица организаций'!AU28</f>
        <v>97.2</v>
      </c>
      <c r="W26" s="3">
        <f>'Рейтинговая таблица организаций'!BB28</f>
        <v>94</v>
      </c>
      <c r="X26" s="3">
        <f>'Рейтинговая таблица организаций'!BC28</f>
        <v>97</v>
      </c>
      <c r="Y26" s="3">
        <f>'Рейтинговая таблица организаций'!BD28</f>
        <v>96</v>
      </c>
      <c r="Z26" s="22">
        <f>'Рейтинговая таблица организаций'!BE28</f>
        <v>95.6</v>
      </c>
      <c r="AA26" s="23">
        <f>'Рейтинговая таблица организаций'!BF28</f>
        <v>97.719999999999985</v>
      </c>
    </row>
    <row r="27" spans="1:27" x14ac:dyDescent="0.25">
      <c r="A27" s="5">
        <f>'бланки '!D31</f>
        <v>26</v>
      </c>
      <c r="B27" s="5" t="str">
        <f>'Рейтинговая таблица организаций'!B29</f>
        <v>ГБОУ «НОШ С.П. БЕРД-ЮРТ»</v>
      </c>
      <c r="C27" s="5">
        <f>'Рейтинговая таблица организаций'!M29</f>
        <v>100</v>
      </c>
      <c r="D27" s="5">
        <f>'Рейтинговая таблица организаций'!N29</f>
        <v>100</v>
      </c>
      <c r="E27" s="3">
        <f>'Рейтинговая таблица организаций'!Q29</f>
        <v>100</v>
      </c>
      <c r="F27" s="3">
        <f>'Рейтинговая таблица организаций'!R29</f>
        <v>100</v>
      </c>
      <c r="G27" s="3">
        <f>'Рейтинговая таблица организаций'!O29</f>
        <v>100</v>
      </c>
      <c r="H27" s="3">
        <f>'Рейтинговая таблица организаций'!P29</f>
        <v>100</v>
      </c>
      <c r="I27" s="3">
        <f>'Рейтинговая таблица организаций'!S29</f>
        <v>100</v>
      </c>
      <c r="J27" s="22">
        <f>'Рейтинговая таблица организаций'!T29</f>
        <v>100</v>
      </c>
      <c r="K27" s="3">
        <f>'Рейтинговая таблица организаций'!Z29</f>
        <v>100</v>
      </c>
      <c r="L27" s="3">
        <f t="shared" ref="L27:L90" si="1">N27</f>
        <v>100</v>
      </c>
      <c r="M27" s="3">
        <f>'Рейтинговая таблица организаций'!AB29</f>
        <v>100</v>
      </c>
      <c r="N27" s="22">
        <f>'Рейтинговая таблица организаций'!AC29</f>
        <v>100</v>
      </c>
      <c r="O27" s="3">
        <f>'Рейтинговая таблица организаций'!AH29</f>
        <v>60</v>
      </c>
      <c r="P27" s="20">
        <f>'Рейтинговая таблица организаций'!AI29</f>
        <v>100</v>
      </c>
      <c r="Q27" s="20">
        <f>'Рейтинговая таблица организаций'!AJ29</f>
        <v>100</v>
      </c>
      <c r="R27" s="22">
        <f>'Рейтинговая таблица организаций'!AK29</f>
        <v>88</v>
      </c>
      <c r="S27" s="3">
        <f>'Рейтинговая таблица организаций'!AR29</f>
        <v>100</v>
      </c>
      <c r="T27" s="3">
        <f>'Рейтинговая таблица организаций'!AS29</f>
        <v>100</v>
      </c>
      <c r="U27" s="3">
        <f>'Рейтинговая таблица организаций'!AT29</f>
        <v>100</v>
      </c>
      <c r="V27" s="22">
        <f>'Рейтинговая таблица организаций'!AU29</f>
        <v>100</v>
      </c>
      <c r="W27" s="3">
        <f>'Рейтинговая таблица организаций'!BB29</f>
        <v>96</v>
      </c>
      <c r="X27" s="3">
        <f>'Рейтинговая таблица организаций'!BC29</f>
        <v>100</v>
      </c>
      <c r="Y27" s="3">
        <f>'Рейтинговая таблица организаций'!BD29</f>
        <v>100</v>
      </c>
      <c r="Z27" s="22">
        <f>'Рейтинговая таблица организаций'!BE29</f>
        <v>98.8</v>
      </c>
      <c r="AA27" s="23">
        <f>'Рейтинговая таблица организаций'!BF29</f>
        <v>97.36</v>
      </c>
    </row>
    <row r="28" spans="1:27" x14ac:dyDescent="0.25">
      <c r="A28" s="5">
        <f>'бланки '!D32</f>
        <v>27</v>
      </c>
      <c r="B28" s="5" t="str">
        <f>'Рейтинговая таблица организаций'!B30</f>
        <v>ГБОУ «СОШ №1 г. Карабулак»</v>
      </c>
      <c r="C28" s="5">
        <f>'Рейтинговая таблица организаций'!M30</f>
        <v>100</v>
      </c>
      <c r="D28" s="5">
        <f>'Рейтинговая таблица организаций'!N30</f>
        <v>100</v>
      </c>
      <c r="E28" s="3">
        <f>'Рейтинговая таблица организаций'!Q30</f>
        <v>100</v>
      </c>
      <c r="F28" s="3">
        <f>'Рейтинговая таблица организаций'!R30</f>
        <v>100</v>
      </c>
      <c r="G28" s="3">
        <f>'Рейтинговая таблица организаций'!O30</f>
        <v>95.774647887323937</v>
      </c>
      <c r="H28" s="3">
        <f>'Рейтинговая таблица организаций'!P30</f>
        <v>94.444444444444443</v>
      </c>
      <c r="I28" s="3">
        <f>'Рейтинговая таблица организаций'!S30</f>
        <v>95</v>
      </c>
      <c r="J28" s="22">
        <f>'Рейтинговая таблица организаций'!T30</f>
        <v>98</v>
      </c>
      <c r="K28" s="3">
        <f>'Рейтинговая таблица организаций'!Z30</f>
        <v>100</v>
      </c>
      <c r="L28" s="3">
        <f t="shared" si="1"/>
        <v>96.5</v>
      </c>
      <c r="M28" s="3">
        <f>'Рейтинговая таблица организаций'!AB30</f>
        <v>93</v>
      </c>
      <c r="N28" s="22">
        <f>'Рейтинговая таблица организаций'!AC30</f>
        <v>96.5</v>
      </c>
      <c r="O28" s="3">
        <f>'Рейтинговая таблица организаций'!AH30</f>
        <v>80</v>
      </c>
      <c r="P28" s="20">
        <f>'Рейтинговая таблица организаций'!AI30</f>
        <v>80</v>
      </c>
      <c r="Q28" s="20">
        <f>'Рейтинговая таблица организаций'!AJ30</f>
        <v>94</v>
      </c>
      <c r="R28" s="22">
        <f>'Рейтинговая таблица организаций'!AK30</f>
        <v>84.2</v>
      </c>
      <c r="S28" s="3">
        <f>'Рейтинговая таблица организаций'!AR30</f>
        <v>96</v>
      </c>
      <c r="T28" s="3">
        <f>'Рейтинговая таблица организаций'!AS30</f>
        <v>96</v>
      </c>
      <c r="U28" s="3">
        <f>'Рейтинговая таблица организаций'!AT30</f>
        <v>99</v>
      </c>
      <c r="V28" s="22">
        <f>'Рейтинговая таблица организаций'!AU30</f>
        <v>96.6</v>
      </c>
      <c r="W28" s="3">
        <f>'Рейтинговая таблица организаций'!BB30</f>
        <v>94</v>
      </c>
      <c r="X28" s="3">
        <f>'Рейтинговая таблица организаций'!BC30</f>
        <v>92</v>
      </c>
      <c r="Y28" s="3">
        <f>'Рейтинговая таблица организаций'!BD30</f>
        <v>95</v>
      </c>
      <c r="Z28" s="22">
        <f>'Рейтинговая таблица организаций'!BE30</f>
        <v>94.1</v>
      </c>
      <c r="AA28" s="23">
        <f>'Рейтинговая таблица организаций'!BF30</f>
        <v>93.88</v>
      </c>
    </row>
    <row r="29" spans="1:27" x14ac:dyDescent="0.25">
      <c r="A29" s="5">
        <f>'бланки '!D33</f>
        <v>28</v>
      </c>
      <c r="B29" s="5" t="str">
        <f>'Рейтинговая таблица организаций'!B31</f>
        <v>ГБОУ «СОШ №2 г. Карабулак»</v>
      </c>
      <c r="C29" s="5">
        <f>'Рейтинговая таблица организаций'!M31</f>
        <v>100</v>
      </c>
      <c r="D29" s="5">
        <f>'Рейтинговая таблица организаций'!N31</f>
        <v>100</v>
      </c>
      <c r="E29" s="3">
        <f>'Рейтинговая таблица организаций'!Q31</f>
        <v>100</v>
      </c>
      <c r="F29" s="3">
        <f>'Рейтинговая таблица организаций'!R31</f>
        <v>100</v>
      </c>
      <c r="G29" s="3">
        <f>'Рейтинговая таблица организаций'!O31</f>
        <v>99.436619718309856</v>
      </c>
      <c r="H29" s="3">
        <f>'Рейтинговая таблица организаций'!P31</f>
        <v>99.713467048710598</v>
      </c>
      <c r="I29" s="3">
        <f>'Рейтинговая таблица организаций'!S31</f>
        <v>99</v>
      </c>
      <c r="J29" s="22">
        <f>'Рейтинговая таблица организаций'!T31</f>
        <v>99.6</v>
      </c>
      <c r="K29" s="3">
        <f>'Рейтинговая таблица организаций'!Z31</f>
        <v>100</v>
      </c>
      <c r="L29" s="3">
        <f t="shared" si="1"/>
        <v>100</v>
      </c>
      <c r="M29" s="3">
        <f>'Рейтинговая таблица организаций'!AB31</f>
        <v>100</v>
      </c>
      <c r="N29" s="22">
        <f>'Рейтинговая таблица организаций'!AC31</f>
        <v>100</v>
      </c>
      <c r="O29" s="3">
        <f>'Рейтинговая таблица организаций'!AH31</f>
        <v>0</v>
      </c>
      <c r="P29" s="20">
        <f>'Рейтинговая таблица организаций'!AI31</f>
        <v>100</v>
      </c>
      <c r="Q29" s="20">
        <f>'Рейтинговая таблица организаций'!AJ31</f>
        <v>99</v>
      </c>
      <c r="R29" s="22">
        <f>'Рейтинговая таблица организаций'!AK31</f>
        <v>69.7</v>
      </c>
      <c r="S29" s="3">
        <f>'Рейтинговая таблица организаций'!AR31</f>
        <v>99</v>
      </c>
      <c r="T29" s="3">
        <f>'Рейтинговая таблица организаций'!AS31</f>
        <v>100</v>
      </c>
      <c r="U29" s="3">
        <f>'Рейтинговая таблица организаций'!AT31</f>
        <v>100</v>
      </c>
      <c r="V29" s="22">
        <f>'Рейтинговая таблица организаций'!AU31</f>
        <v>99.6</v>
      </c>
      <c r="W29" s="3">
        <f>'Рейтинговая таблица организаций'!BB31</f>
        <v>100</v>
      </c>
      <c r="X29" s="3">
        <f>'Рейтинговая таблица организаций'!BC31</f>
        <v>100</v>
      </c>
      <c r="Y29" s="3">
        <f>'Рейтинговая таблица организаций'!BD31</f>
        <v>100</v>
      </c>
      <c r="Z29" s="22">
        <f>'Рейтинговая таблица организаций'!BE31</f>
        <v>100</v>
      </c>
      <c r="AA29" s="23">
        <f>'Рейтинговая таблица организаций'!BF31</f>
        <v>93.78</v>
      </c>
    </row>
    <row r="30" spans="1:27" x14ac:dyDescent="0.25">
      <c r="A30" s="5">
        <f>'бланки '!D34</f>
        <v>29</v>
      </c>
      <c r="B30" s="5" t="str">
        <f>'Рейтинговая таблица организаций'!B32</f>
        <v>ГБОУ «СОШ №4 г. Карабулак» ИМЕНИ АХМЕТА ХАМИЕВИЧА БОКОВА»</v>
      </c>
      <c r="C30" s="5">
        <f>'Рейтинговая таблица организаций'!M32</f>
        <v>100</v>
      </c>
      <c r="D30" s="5">
        <f>'Рейтинговая таблица организаций'!N32</f>
        <v>100</v>
      </c>
      <c r="E30" s="3">
        <f>'Рейтинговая таблица организаций'!Q32</f>
        <v>100</v>
      </c>
      <c r="F30" s="3">
        <f>'Рейтинговая таблица организаций'!R32</f>
        <v>100</v>
      </c>
      <c r="G30" s="3">
        <f>'Рейтинговая таблица организаций'!O32</f>
        <v>99.244332493702771</v>
      </c>
      <c r="H30" s="3">
        <f>'Рейтинговая таблица организаций'!P32</f>
        <v>99.493670886075947</v>
      </c>
      <c r="I30" s="3">
        <f>'Рейтинговая таблица организаций'!S32</f>
        <v>99</v>
      </c>
      <c r="J30" s="22">
        <f>'Рейтинговая таблица организаций'!T32</f>
        <v>99.6</v>
      </c>
      <c r="K30" s="3">
        <f>'Рейтинговая таблица организаций'!Z32</f>
        <v>100</v>
      </c>
      <c r="L30" s="3">
        <f t="shared" si="1"/>
        <v>99.5</v>
      </c>
      <c r="M30" s="3">
        <f>'Рейтинговая таблица организаций'!AB32</f>
        <v>99</v>
      </c>
      <c r="N30" s="22">
        <f>'Рейтинговая таблица организаций'!AC32</f>
        <v>99.5</v>
      </c>
      <c r="O30" s="3">
        <f>'Рейтинговая таблица организаций'!AH32</f>
        <v>80</v>
      </c>
      <c r="P30" s="20">
        <f>'Рейтинговая таблица организаций'!AI32</f>
        <v>100</v>
      </c>
      <c r="Q30" s="20">
        <f>'Рейтинговая таблица организаций'!AJ32</f>
        <v>100</v>
      </c>
      <c r="R30" s="22">
        <f>'Рейтинговая таблица организаций'!AK32</f>
        <v>94</v>
      </c>
      <c r="S30" s="3">
        <f>'Рейтинговая таблица организаций'!AR32</f>
        <v>100</v>
      </c>
      <c r="T30" s="3">
        <f>'Рейтинговая таблица организаций'!AS32</f>
        <v>100</v>
      </c>
      <c r="U30" s="3">
        <f>'Рейтинговая таблица организаций'!AT32</f>
        <v>99</v>
      </c>
      <c r="V30" s="22">
        <f>'Рейтинговая таблица организаций'!AU32</f>
        <v>99.8</v>
      </c>
      <c r="W30" s="3">
        <f>'Рейтинговая таблица организаций'!BB32</f>
        <v>99</v>
      </c>
      <c r="X30" s="3">
        <f>'Рейтинговая таблица организаций'!BC32</f>
        <v>99</v>
      </c>
      <c r="Y30" s="3">
        <f>'Рейтинговая таблица организаций'!BD32</f>
        <v>99</v>
      </c>
      <c r="Z30" s="22">
        <f>'Рейтинговая таблица организаций'!BE32</f>
        <v>99</v>
      </c>
      <c r="AA30" s="23">
        <f>'Рейтинговая таблица организаций'!BF32</f>
        <v>98.38000000000001</v>
      </c>
    </row>
    <row r="31" spans="1:27" x14ac:dyDescent="0.25">
      <c r="A31" s="5">
        <f>'бланки '!D35</f>
        <v>30</v>
      </c>
      <c r="B31" s="5" t="str">
        <f>'Рейтинговая таблица организаций'!B33</f>
        <v>ГБОУ «СОШ №6 г. Карабулак»</v>
      </c>
      <c r="C31" s="5">
        <f>'Рейтинговая таблица организаций'!M33</f>
        <v>100</v>
      </c>
      <c r="D31" s="5">
        <f>'Рейтинговая таблица организаций'!N33</f>
        <v>100</v>
      </c>
      <c r="E31" s="3">
        <f>'Рейтинговая таблица организаций'!Q33</f>
        <v>100</v>
      </c>
      <c r="F31" s="3">
        <f>'Рейтинговая таблица организаций'!R33</f>
        <v>100</v>
      </c>
      <c r="G31" s="3">
        <f>'Рейтинговая таблица организаций'!O33</f>
        <v>98.130841121495322</v>
      </c>
      <c r="H31" s="3">
        <f>'Рейтинговая таблица организаций'!P33</f>
        <v>96.84210526315789</v>
      </c>
      <c r="I31" s="3">
        <f>'Рейтинговая таблица организаций'!S33</f>
        <v>97</v>
      </c>
      <c r="J31" s="22">
        <f>'Рейтинговая таблица организаций'!T33</f>
        <v>98.8</v>
      </c>
      <c r="K31" s="3">
        <f>'Рейтинговая таблица организаций'!Z33</f>
        <v>100</v>
      </c>
      <c r="L31" s="3">
        <f t="shared" si="1"/>
        <v>98</v>
      </c>
      <c r="M31" s="3">
        <f>'Рейтинговая таблица организаций'!AB33</f>
        <v>96</v>
      </c>
      <c r="N31" s="22">
        <f>'Рейтинговая таблица организаций'!AC33</f>
        <v>98</v>
      </c>
      <c r="O31" s="3">
        <f>'Рейтинговая таблица организаций'!AH33</f>
        <v>80</v>
      </c>
      <c r="P31" s="20">
        <f>'Рейтинговая таблица организаций'!AI33</f>
        <v>100</v>
      </c>
      <c r="Q31" s="20">
        <f>'Рейтинговая таблица организаций'!AJ33</f>
        <v>97</v>
      </c>
      <c r="R31" s="22">
        <f>'Рейтинговая таблица организаций'!AK33</f>
        <v>93.1</v>
      </c>
      <c r="S31" s="3">
        <f>'Рейтинговая таблица организаций'!AR33</f>
        <v>98</v>
      </c>
      <c r="T31" s="3">
        <f>'Рейтинговая таблица организаций'!AS33</f>
        <v>99</v>
      </c>
      <c r="U31" s="3">
        <f>'Рейтинговая таблица организаций'!AT33</f>
        <v>98</v>
      </c>
      <c r="V31" s="22">
        <f>'Рейтинговая таблица организаций'!AU33</f>
        <v>98.4</v>
      </c>
      <c r="W31" s="3">
        <f>'Рейтинговая таблица организаций'!BB33</f>
        <v>97</v>
      </c>
      <c r="X31" s="3">
        <f>'Рейтинговая таблица организаций'!BC33</f>
        <v>96</v>
      </c>
      <c r="Y31" s="3">
        <f>'Рейтинговая таблица организаций'!BD33</f>
        <v>97</v>
      </c>
      <c r="Z31" s="22">
        <f>'Рейтинговая таблица организаций'!BE33</f>
        <v>96.8</v>
      </c>
      <c r="AA31" s="23">
        <f>'Рейтинговая таблица организаций'!BF33</f>
        <v>97.02</v>
      </c>
    </row>
    <row r="32" spans="1:27" x14ac:dyDescent="0.25">
      <c r="A32" s="5">
        <f>'бланки '!D36</f>
        <v>31</v>
      </c>
      <c r="B32" s="5" t="str">
        <f>'Рейтинговая таблица организаций'!B34</f>
        <v>ГБОУ «СОШ№7 г. Карабулак»</v>
      </c>
      <c r="C32" s="5">
        <f>'Рейтинговая таблица организаций'!M34</f>
        <v>100</v>
      </c>
      <c r="D32" s="5">
        <f>'Рейтинговая таблица организаций'!N34</f>
        <v>100</v>
      </c>
      <c r="E32" s="3">
        <f>'Рейтинговая таблица организаций'!Q34</f>
        <v>100</v>
      </c>
      <c r="F32" s="3">
        <f>'Рейтинговая таблица организаций'!R34</f>
        <v>100</v>
      </c>
      <c r="G32" s="3">
        <f>'Рейтинговая таблица организаций'!O34</f>
        <v>97.727272727272734</v>
      </c>
      <c r="H32" s="3">
        <f>'Рейтинговая таблица организаций'!P34</f>
        <v>94.573643410852711</v>
      </c>
      <c r="I32" s="3">
        <f>'Рейтинговая таблица организаций'!S34</f>
        <v>96</v>
      </c>
      <c r="J32" s="22">
        <f>'Рейтинговая таблица организаций'!T34</f>
        <v>98.4</v>
      </c>
      <c r="K32" s="3">
        <f>'Рейтинговая таблица организаций'!Z34</f>
        <v>100</v>
      </c>
      <c r="L32" s="3">
        <f t="shared" si="1"/>
        <v>96</v>
      </c>
      <c r="M32" s="3">
        <f>'Рейтинговая таблица организаций'!AB34</f>
        <v>92</v>
      </c>
      <c r="N32" s="22">
        <f>'Рейтинговая таблица организаций'!AC34</f>
        <v>96</v>
      </c>
      <c r="O32" s="3">
        <f>'Рейтинговая таблица организаций'!AH34</f>
        <v>100</v>
      </c>
      <c r="P32" s="20">
        <f>'Рейтинговая таблица организаций'!AI34</f>
        <v>100</v>
      </c>
      <c r="Q32" s="20">
        <f>'Рейтинговая таблица организаций'!AJ34</f>
        <v>98</v>
      </c>
      <c r="R32" s="22">
        <f>'Рейтинговая таблица организаций'!AK34</f>
        <v>99.4</v>
      </c>
      <c r="S32" s="3">
        <f>'Рейтинговая таблица организаций'!AR34</f>
        <v>94</v>
      </c>
      <c r="T32" s="3">
        <f>'Рейтинговая таблица организаций'!AS34</f>
        <v>94</v>
      </c>
      <c r="U32" s="3">
        <f>'Рейтинговая таблица организаций'!AT34</f>
        <v>96</v>
      </c>
      <c r="V32" s="22">
        <f>'Рейтинговая таблица организаций'!AU34</f>
        <v>94.4</v>
      </c>
      <c r="W32" s="3">
        <f>'Рейтинговая таблица организаций'!BB34</f>
        <v>93</v>
      </c>
      <c r="X32" s="3">
        <f>'Рейтинговая таблица организаций'!BC34</f>
        <v>91</v>
      </c>
      <c r="Y32" s="3">
        <f>'Рейтинговая таблица организаций'!BD34</f>
        <v>95</v>
      </c>
      <c r="Z32" s="22">
        <f>'Рейтинговая таблица организаций'!BE34</f>
        <v>93.6</v>
      </c>
      <c r="AA32" s="23">
        <f>'Рейтинговая таблица организаций'!BF34</f>
        <v>96.360000000000014</v>
      </c>
    </row>
    <row r="33" spans="1:27" x14ac:dyDescent="0.25">
      <c r="A33" s="5">
        <f>'бланки '!D37</f>
        <v>32</v>
      </c>
      <c r="B33" s="5" t="str">
        <f>'Рейтинговая таблица организаций'!B35</f>
        <v>ГБДОУ «ДЕТСКИЙ САД Г.СУНЖА «СКАЗОЧНЫЙ»</v>
      </c>
      <c r="C33" s="5">
        <f>'Рейтинговая таблица организаций'!M35</f>
        <v>100</v>
      </c>
      <c r="D33" s="5">
        <f>'Рейтинговая таблица организаций'!N35</f>
        <v>100</v>
      </c>
      <c r="E33" s="3">
        <f>'Рейтинговая таблица организаций'!Q35</f>
        <v>100</v>
      </c>
      <c r="F33" s="3">
        <f>'Рейтинговая таблица организаций'!R35</f>
        <v>100</v>
      </c>
      <c r="G33" s="3">
        <f>'Рейтинговая таблица организаций'!O35</f>
        <v>100</v>
      </c>
      <c r="H33" s="3">
        <f>'Рейтинговая таблица организаций'!P35</f>
        <v>92</v>
      </c>
      <c r="I33" s="3">
        <f>'Рейтинговая таблица организаций'!S35</f>
        <v>96</v>
      </c>
      <c r="J33" s="22">
        <f>'Рейтинговая таблица организаций'!T35</f>
        <v>98.4</v>
      </c>
      <c r="K33" s="3">
        <f>'Рейтинговая таблица организаций'!Z35</f>
        <v>100</v>
      </c>
      <c r="L33" s="3">
        <f t="shared" si="1"/>
        <v>96.5</v>
      </c>
      <c r="M33" s="3">
        <f>'Рейтинговая таблица организаций'!AB35</f>
        <v>93</v>
      </c>
      <c r="N33" s="22">
        <f>'Рейтинговая таблица организаций'!AC35</f>
        <v>96.5</v>
      </c>
      <c r="O33" s="3">
        <f>'Рейтинговая таблица организаций'!AH35</f>
        <v>60</v>
      </c>
      <c r="P33" s="20">
        <f>'Рейтинговая таблица организаций'!AI35</f>
        <v>100</v>
      </c>
      <c r="Q33" s="20">
        <f>'Рейтинговая таблица организаций'!AJ35</f>
        <v>100</v>
      </c>
      <c r="R33" s="22">
        <f>'Рейтинговая таблица организаций'!AK35</f>
        <v>88</v>
      </c>
      <c r="S33" s="3">
        <f>'Рейтинговая таблица организаций'!AR35</f>
        <v>98</v>
      </c>
      <c r="T33" s="3">
        <f>'Рейтинговая таблица организаций'!AS35</f>
        <v>98</v>
      </c>
      <c r="U33" s="3">
        <f>'Рейтинговая таблица организаций'!AT35</f>
        <v>100</v>
      </c>
      <c r="V33" s="22">
        <f>'Рейтинговая таблица организаций'!AU35</f>
        <v>98.4</v>
      </c>
      <c r="W33" s="3">
        <f>'Рейтинговая таблица организаций'!BB35</f>
        <v>96</v>
      </c>
      <c r="X33" s="3">
        <f>'Рейтинговая таблица организаций'!BC35</f>
        <v>98</v>
      </c>
      <c r="Y33" s="3">
        <f>'Рейтинговая таблица организаций'!BD35</f>
        <v>100</v>
      </c>
      <c r="Z33" s="22">
        <f>'Рейтинговая таблица организаций'!BE35</f>
        <v>98.4</v>
      </c>
      <c r="AA33" s="23">
        <f>'Рейтинговая таблица организаций'!BF35</f>
        <v>95.939999999999984</v>
      </c>
    </row>
    <row r="34" spans="1:27" x14ac:dyDescent="0.25">
      <c r="A34" s="5">
        <f>'бланки '!D38</f>
        <v>33</v>
      </c>
      <c r="B34" s="5" t="str">
        <f>'Рейтинговая таблица организаций'!B36</f>
        <v>ГБДОУ «ДЕТСКИЙ САД - ЯСЛИ С. П. АЛХАСТЫ «СОЛНЫШКО»</v>
      </c>
      <c r="C34" s="5">
        <f>'Рейтинговая таблица организаций'!M36</f>
        <v>100</v>
      </c>
      <c r="D34" s="5">
        <f>'Рейтинговая таблица организаций'!N36</f>
        <v>100</v>
      </c>
      <c r="E34" s="3">
        <f>'Рейтинговая таблица организаций'!Q36</f>
        <v>100</v>
      </c>
      <c r="F34" s="3">
        <f>'Рейтинговая таблица организаций'!R36</f>
        <v>100</v>
      </c>
      <c r="G34" s="3">
        <f>'Рейтинговая таблица организаций'!O36</f>
        <v>100</v>
      </c>
      <c r="H34" s="3">
        <f>'Рейтинговая таблица организаций'!P36</f>
        <v>100</v>
      </c>
      <c r="I34" s="3">
        <f>'Рейтинговая таблица организаций'!S36</f>
        <v>100</v>
      </c>
      <c r="J34" s="22">
        <f>'Рейтинговая таблица организаций'!T36</f>
        <v>100</v>
      </c>
      <c r="K34" s="3">
        <f>'Рейтинговая таблица организаций'!Z36</f>
        <v>100</v>
      </c>
      <c r="L34" s="3">
        <f t="shared" si="1"/>
        <v>100</v>
      </c>
      <c r="M34" s="3">
        <f>'Рейтинговая таблица организаций'!AB36</f>
        <v>100</v>
      </c>
      <c r="N34" s="22">
        <f>'Рейтинговая таблица организаций'!AC36</f>
        <v>100</v>
      </c>
      <c r="O34" s="3">
        <f>'Рейтинговая таблица организаций'!AH36</f>
        <v>20</v>
      </c>
      <c r="P34" s="20">
        <f>'Рейтинговая таблица организаций'!AI36</f>
        <v>100</v>
      </c>
      <c r="Q34" s="20">
        <f>'Рейтинговая таблица организаций'!AJ36</f>
        <v>100</v>
      </c>
      <c r="R34" s="22">
        <f>'Рейтинговая таблица организаций'!AK36</f>
        <v>76</v>
      </c>
      <c r="S34" s="3">
        <f>'Рейтинговая таблица организаций'!AR36</f>
        <v>100</v>
      </c>
      <c r="T34" s="3">
        <f>'Рейтинговая таблица организаций'!AS36</f>
        <v>100</v>
      </c>
      <c r="U34" s="3">
        <f>'Рейтинговая таблица организаций'!AT36</f>
        <v>100</v>
      </c>
      <c r="V34" s="22">
        <f>'Рейтинговая таблица организаций'!AU36</f>
        <v>100</v>
      </c>
      <c r="W34" s="3">
        <f>'Рейтинговая таблица организаций'!BB36</f>
        <v>100</v>
      </c>
      <c r="X34" s="3">
        <f>'Рейтинговая таблица организаций'!BC36</f>
        <v>100</v>
      </c>
      <c r="Y34" s="3">
        <f>'Рейтинговая таблица организаций'!BD36</f>
        <v>100</v>
      </c>
      <c r="Z34" s="22">
        <f>'Рейтинговая таблица организаций'!BE36</f>
        <v>100</v>
      </c>
      <c r="AA34" s="23">
        <f>'Рейтинговая таблица организаций'!BF36</f>
        <v>95.2</v>
      </c>
    </row>
    <row r="35" spans="1:27" x14ac:dyDescent="0.25">
      <c r="A35" s="5">
        <f>'бланки '!D39</f>
        <v>34</v>
      </c>
      <c r="B35" s="5" t="str">
        <f>'Рейтинговая таблица организаций'!B37</f>
        <v>ГБДОУ «ДЕТСКИЙ САД-ЯСЛИ №2 С.П.ТРОИЦКОЕ «АЬРЗИ-К1ОРИГ»</v>
      </c>
      <c r="C35" s="5">
        <f>'Рейтинговая таблица организаций'!M37</f>
        <v>100</v>
      </c>
      <c r="D35" s="5">
        <f>'Рейтинговая таблица организаций'!N37</f>
        <v>100</v>
      </c>
      <c r="E35" s="3">
        <f>'Рейтинговая таблица организаций'!Q37</f>
        <v>100</v>
      </c>
      <c r="F35" s="3">
        <f>'Рейтинговая таблица организаций'!R37</f>
        <v>100</v>
      </c>
      <c r="G35" s="3">
        <f>'Рейтинговая таблица организаций'!O37</f>
        <v>98.360655737704917</v>
      </c>
      <c r="H35" s="3">
        <f>'Рейтинговая таблица организаций'!P37</f>
        <v>97.826086956521735</v>
      </c>
      <c r="I35" s="3">
        <f>'Рейтинговая таблица организаций'!S37</f>
        <v>98</v>
      </c>
      <c r="J35" s="22">
        <f>'Рейтинговая таблица организаций'!T37</f>
        <v>99.2</v>
      </c>
      <c r="K35" s="3">
        <f>'Рейтинговая таблица организаций'!Z37</f>
        <v>100</v>
      </c>
      <c r="L35" s="3">
        <f t="shared" si="1"/>
        <v>97.5</v>
      </c>
      <c r="M35" s="3">
        <f>'Рейтинговая таблица организаций'!AB37</f>
        <v>95</v>
      </c>
      <c r="N35" s="22">
        <f>'Рейтинговая таблица организаций'!AC37</f>
        <v>97.5</v>
      </c>
      <c r="O35" s="3">
        <f>'Рейтинговая таблица организаций'!AH37</f>
        <v>100</v>
      </c>
      <c r="P35" s="20">
        <f>'Рейтинговая таблица организаций'!AI37</f>
        <v>100</v>
      </c>
      <c r="Q35" s="20">
        <f>'Рейтинговая таблица организаций'!AJ37</f>
        <v>100</v>
      </c>
      <c r="R35" s="22">
        <f>'Рейтинговая таблица организаций'!AK37</f>
        <v>100</v>
      </c>
      <c r="S35" s="3">
        <f>'Рейтинговая таблица организаций'!AR37</f>
        <v>95</v>
      </c>
      <c r="T35" s="3">
        <f>'Рейтинговая таблица организаций'!AS37</f>
        <v>96</v>
      </c>
      <c r="U35" s="3">
        <f>'Рейтинговая таблица организаций'!AT37</f>
        <v>100</v>
      </c>
      <c r="V35" s="22">
        <f>'Рейтинговая таблица организаций'!AU37</f>
        <v>96.4</v>
      </c>
      <c r="W35" s="3">
        <f>'Рейтинговая таблица организаций'!BB37</f>
        <v>99</v>
      </c>
      <c r="X35" s="3">
        <f>'Рейтинговая таблица организаций'!BC37</f>
        <v>97</v>
      </c>
      <c r="Y35" s="3">
        <f>'Рейтинговая таблица организаций'!BD37</f>
        <v>99</v>
      </c>
      <c r="Z35" s="22">
        <f>'Рейтинговая таблица организаций'!BE37</f>
        <v>98.6</v>
      </c>
      <c r="AA35" s="23">
        <f>'Рейтинговая таблица организаций'!BF37</f>
        <v>98.34</v>
      </c>
    </row>
    <row r="36" spans="1:27" x14ac:dyDescent="0.25">
      <c r="A36" s="5">
        <f>'бланки '!D40</f>
        <v>35</v>
      </c>
      <c r="B36" s="5" t="str">
        <f>'Рейтинговая таблица организаций'!B38</f>
        <v>ГБДОУ «ДЕТСКИЙ САД №1 С.П.ТРОИЦКОЕ «ДЮЙМОВОЧКА»</v>
      </c>
      <c r="C36" s="5">
        <f>'Рейтинговая таблица организаций'!M38</f>
        <v>100</v>
      </c>
      <c r="D36" s="5">
        <f>'Рейтинговая таблица организаций'!N38</f>
        <v>100</v>
      </c>
      <c r="E36" s="3">
        <f>'Рейтинговая таблица организаций'!Q38</f>
        <v>100</v>
      </c>
      <c r="F36" s="3">
        <f>'Рейтинговая таблица организаций'!R38</f>
        <v>100</v>
      </c>
      <c r="G36" s="3">
        <f>'Рейтинговая таблица организаций'!O38</f>
        <v>98.80952380952381</v>
      </c>
      <c r="H36" s="3">
        <f>'Рейтинговая таблица организаций'!P38</f>
        <v>98.80952380952381</v>
      </c>
      <c r="I36" s="3">
        <f>'Рейтинговая таблица организаций'!S38</f>
        <v>98</v>
      </c>
      <c r="J36" s="22">
        <f>'Рейтинговая таблица организаций'!T38</f>
        <v>99.2</v>
      </c>
      <c r="K36" s="3">
        <f>'Рейтинговая таблица организаций'!Z38</f>
        <v>100</v>
      </c>
      <c r="L36" s="3">
        <f t="shared" si="1"/>
        <v>99.5</v>
      </c>
      <c r="M36" s="3">
        <f>'Рейтинговая таблица организаций'!AB38</f>
        <v>99</v>
      </c>
      <c r="N36" s="22">
        <f>'Рейтинговая таблица организаций'!AC38</f>
        <v>99.5</v>
      </c>
      <c r="O36" s="3">
        <f>'Рейтинговая таблица организаций'!AH38</f>
        <v>60</v>
      </c>
      <c r="P36" s="20">
        <f>'Рейтинговая таблица организаций'!AI38</f>
        <v>60</v>
      </c>
      <c r="Q36" s="20">
        <f>'Рейтинговая таблица организаций'!AJ38</f>
        <v>100</v>
      </c>
      <c r="R36" s="22">
        <f>'Рейтинговая таблица организаций'!AK38</f>
        <v>72</v>
      </c>
      <c r="S36" s="3">
        <f>'Рейтинговая таблица организаций'!AR38</f>
        <v>100</v>
      </c>
      <c r="T36" s="3">
        <f>'Рейтинговая таблица организаций'!AS38</f>
        <v>99</v>
      </c>
      <c r="U36" s="3">
        <f>'Рейтинговая таблица организаций'!AT38</f>
        <v>99</v>
      </c>
      <c r="V36" s="22">
        <f>'Рейтинговая таблица организаций'!AU38</f>
        <v>99.4</v>
      </c>
      <c r="W36" s="3">
        <f>'Рейтинговая таблица организаций'!BB38</f>
        <v>99</v>
      </c>
      <c r="X36" s="3">
        <f>'Рейтинговая таблица организаций'!BC38</f>
        <v>99</v>
      </c>
      <c r="Y36" s="3">
        <f>'Рейтинговая таблица организаций'!BD38</f>
        <v>100</v>
      </c>
      <c r="Z36" s="22">
        <f>'Рейтинговая таблица организаций'!BE38</f>
        <v>99.5</v>
      </c>
      <c r="AA36" s="23">
        <f>'Рейтинговая таблица организаций'!BF38</f>
        <v>93.92</v>
      </c>
    </row>
    <row r="37" spans="1:27" x14ac:dyDescent="0.25">
      <c r="A37" s="5">
        <f>'бланки '!D41</f>
        <v>36</v>
      </c>
      <c r="B37" s="5" t="str">
        <f>'Рейтинговая таблица организаций'!B39</f>
        <v>ГБДОУ ДЕТСКИЙ САД-ЯСЛИ С.П.НЕСТЕРОВСКОЕ «РАДУГА»</v>
      </c>
      <c r="C37" s="5">
        <f>'Рейтинговая таблица организаций'!M39</f>
        <v>100</v>
      </c>
      <c r="D37" s="5">
        <f>'Рейтинговая таблица организаций'!N39</f>
        <v>100</v>
      </c>
      <c r="E37" s="3">
        <f>'Рейтинговая таблица организаций'!Q39</f>
        <v>100</v>
      </c>
      <c r="F37" s="3">
        <f>'Рейтинговая таблица организаций'!R39</f>
        <v>100</v>
      </c>
      <c r="G37" s="3">
        <f>'Рейтинговая таблица организаций'!O39</f>
        <v>100</v>
      </c>
      <c r="H37" s="3">
        <f>'Рейтинговая таблица организаций'!P39</f>
        <v>98.630136986301366</v>
      </c>
      <c r="I37" s="3">
        <f>'Рейтинговая таблица организаций'!S39</f>
        <v>99</v>
      </c>
      <c r="J37" s="22">
        <f>'Рейтинговая таблица организаций'!T39</f>
        <v>99.6</v>
      </c>
      <c r="K37" s="3">
        <f>'Рейтинговая таблица организаций'!Z39</f>
        <v>100</v>
      </c>
      <c r="L37" s="3">
        <f t="shared" si="1"/>
        <v>97.5</v>
      </c>
      <c r="M37" s="3">
        <f>'Рейтинговая таблица организаций'!AB39</f>
        <v>95</v>
      </c>
      <c r="N37" s="22">
        <f>'Рейтинговая таблица организаций'!AC39</f>
        <v>97.5</v>
      </c>
      <c r="O37" s="3">
        <f>'Рейтинговая таблица организаций'!AH39</f>
        <v>80</v>
      </c>
      <c r="P37" s="20">
        <f>'Рейтинговая таблица организаций'!AI39</f>
        <v>60</v>
      </c>
      <c r="Q37" s="20">
        <f>'Рейтинговая таблица организаций'!AJ39</f>
        <v>100</v>
      </c>
      <c r="R37" s="22">
        <f>'Рейтинговая таблица организаций'!AK39</f>
        <v>78</v>
      </c>
      <c r="S37" s="3">
        <f>'Рейтинговая таблица организаций'!AR39</f>
        <v>96</v>
      </c>
      <c r="T37" s="3">
        <f>'Рейтинговая таблица организаций'!AS39</f>
        <v>99</v>
      </c>
      <c r="U37" s="3">
        <f>'Рейтинговая таблица организаций'!AT39</f>
        <v>100</v>
      </c>
      <c r="V37" s="22">
        <f>'Рейтинговая таблица организаций'!AU39</f>
        <v>98</v>
      </c>
      <c r="W37" s="3">
        <f>'Рейтинговая таблица организаций'!BB39</f>
        <v>98</v>
      </c>
      <c r="X37" s="3">
        <f>'Рейтинговая таблица организаций'!BC39</f>
        <v>96</v>
      </c>
      <c r="Y37" s="3">
        <f>'Рейтинговая таблица организаций'!BD39</f>
        <v>98</v>
      </c>
      <c r="Z37" s="22">
        <f>'Рейтинговая таблица организаций'!BE39</f>
        <v>97.6</v>
      </c>
      <c r="AA37" s="23">
        <f>'Рейтинговая таблица организаций'!BF39</f>
        <v>94.140000000000015</v>
      </c>
    </row>
    <row r="38" spans="1:27" x14ac:dyDescent="0.25">
      <c r="A38" s="5">
        <f>'бланки '!D42</f>
        <v>37</v>
      </c>
      <c r="B38" s="5" t="str">
        <f>'Рейтинговая таблица организаций'!B40</f>
        <v>ГБДОУ «ДЕТСКИЙ САД №4 с.п. Троицкое «Изумрудный город»</v>
      </c>
      <c r="C38" s="5">
        <f>'Рейтинговая таблица организаций'!M40</f>
        <v>100</v>
      </c>
      <c r="D38" s="5">
        <f>'Рейтинговая таблица организаций'!N40</f>
        <v>100</v>
      </c>
      <c r="E38" s="3">
        <f>'Рейтинговая таблица организаций'!Q40</f>
        <v>100</v>
      </c>
      <c r="F38" s="3">
        <f>'Рейтинговая таблица организаций'!R40</f>
        <v>100</v>
      </c>
      <c r="G38" s="3">
        <f>'Рейтинговая таблица организаций'!O40</f>
        <v>97.402597402597408</v>
      </c>
      <c r="H38" s="3">
        <f>'Рейтинговая таблица организаций'!P40</f>
        <v>94.73684210526315</v>
      </c>
      <c r="I38" s="3">
        <f>'Рейтинговая таблица организаций'!S40</f>
        <v>96</v>
      </c>
      <c r="J38" s="22">
        <f>'Рейтинговая таблица организаций'!T40</f>
        <v>98.4</v>
      </c>
      <c r="K38" s="3">
        <f>'Рейтинговая таблица организаций'!Z40</f>
        <v>100</v>
      </c>
      <c r="L38" s="3">
        <f t="shared" si="1"/>
        <v>96</v>
      </c>
      <c r="M38" s="3">
        <f>'Рейтинговая таблица организаций'!AB40</f>
        <v>92</v>
      </c>
      <c r="N38" s="22">
        <f>'Рейтинговая таблица организаций'!AC40</f>
        <v>96</v>
      </c>
      <c r="O38" s="3">
        <f>'Рейтинговая таблица организаций'!AH40</f>
        <v>80</v>
      </c>
      <c r="P38" s="20">
        <f>'Рейтинговая таблица организаций'!AI40</f>
        <v>100</v>
      </c>
      <c r="Q38" s="20">
        <f>'Рейтинговая таблица организаций'!AJ40</f>
        <v>100</v>
      </c>
      <c r="R38" s="22">
        <f>'Рейтинговая таблица организаций'!AK40</f>
        <v>94</v>
      </c>
      <c r="S38" s="3">
        <f>'Рейтинговая таблица организаций'!AR40</f>
        <v>95</v>
      </c>
      <c r="T38" s="3">
        <f>'Рейтинговая таблица организаций'!AS40</f>
        <v>95</v>
      </c>
      <c r="U38" s="3">
        <f>'Рейтинговая таблица организаций'!AT40</f>
        <v>98</v>
      </c>
      <c r="V38" s="22">
        <f>'Рейтинговая таблица организаций'!AU40</f>
        <v>95.6</v>
      </c>
      <c r="W38" s="3">
        <f>'Рейтинговая таблица организаций'!BB40</f>
        <v>94</v>
      </c>
      <c r="X38" s="3">
        <f>'Рейтинговая таблица организаций'!BC40</f>
        <v>98</v>
      </c>
      <c r="Y38" s="3">
        <f>'Рейтинговая таблица организаций'!BD40</f>
        <v>96</v>
      </c>
      <c r="Z38" s="22">
        <f>'Рейтинговая таблица организаций'!BE40</f>
        <v>95.8</v>
      </c>
      <c r="AA38" s="23">
        <f>'Рейтинговая таблица организаций'!BF40</f>
        <v>95.960000000000008</v>
      </c>
    </row>
    <row r="39" spans="1:27" x14ac:dyDescent="0.25">
      <c r="A39" s="5">
        <f>'бланки '!D43</f>
        <v>38</v>
      </c>
      <c r="B39" s="5" t="str">
        <f>'Рейтинговая таблица организаций'!B41</f>
        <v>ГБДОУ « Детский сад №6 г. Карабулак «Страна детства»</v>
      </c>
      <c r="C39" s="5">
        <f>'Рейтинговая таблица организаций'!M41</f>
        <v>100</v>
      </c>
      <c r="D39" s="5">
        <f>'Рейтинговая таблица организаций'!N41</f>
        <v>100</v>
      </c>
      <c r="E39" s="3">
        <f>'Рейтинговая таблица организаций'!Q41</f>
        <v>100</v>
      </c>
      <c r="F39" s="3">
        <f>'Рейтинговая таблица организаций'!R41</f>
        <v>100</v>
      </c>
      <c r="G39" s="3">
        <f>'Рейтинговая таблица организаций'!O41</f>
        <v>93.650793650793645</v>
      </c>
      <c r="H39" s="3">
        <f>'Рейтинговая таблица организаций'!P41</f>
        <v>100</v>
      </c>
      <c r="I39" s="3">
        <f>'Рейтинговая таблица организаций'!S41</f>
        <v>96</v>
      </c>
      <c r="J39" s="22">
        <f>'Рейтинговая таблица организаций'!T41</f>
        <v>98.4</v>
      </c>
      <c r="K39" s="3">
        <f>'Рейтинговая таблица организаций'!Z41</f>
        <v>100</v>
      </c>
      <c r="L39" s="3">
        <f t="shared" si="1"/>
        <v>96</v>
      </c>
      <c r="M39" s="3">
        <f>'Рейтинговая таблица организаций'!AB41</f>
        <v>92</v>
      </c>
      <c r="N39" s="22">
        <f>'Рейтинговая таблица организаций'!AC41</f>
        <v>96</v>
      </c>
      <c r="O39" s="3">
        <f>'Рейтинговая таблица организаций'!AH41</f>
        <v>100</v>
      </c>
      <c r="P39" s="20">
        <f>'Рейтинговая таблица организаций'!AI41</f>
        <v>80</v>
      </c>
      <c r="Q39" s="20">
        <f>'Рейтинговая таблица организаций'!AJ41</f>
        <v>100</v>
      </c>
      <c r="R39" s="22">
        <f>'Рейтинговая таблица организаций'!AK41</f>
        <v>92</v>
      </c>
      <c r="S39" s="3">
        <f>'Рейтинговая таблица организаций'!AR41</f>
        <v>98</v>
      </c>
      <c r="T39" s="3">
        <f>'Рейтинговая таблица организаций'!AS41</f>
        <v>99</v>
      </c>
      <c r="U39" s="3">
        <f>'Рейтинговая таблица организаций'!AT41</f>
        <v>98</v>
      </c>
      <c r="V39" s="22">
        <f>'Рейтинговая таблица организаций'!AU41</f>
        <v>98.4</v>
      </c>
      <c r="W39" s="3">
        <f>'Рейтинговая таблица организаций'!BB41</f>
        <v>95</v>
      </c>
      <c r="X39" s="3">
        <f>'Рейтинговая таблица организаций'!BC41</f>
        <v>98</v>
      </c>
      <c r="Y39" s="3">
        <f>'Рейтинговая таблица организаций'!BD41</f>
        <v>98</v>
      </c>
      <c r="Z39" s="22">
        <f>'Рейтинговая таблица организаций'!BE41</f>
        <v>97.1</v>
      </c>
      <c r="AA39" s="23">
        <f>'Рейтинговая таблица организаций'!BF41</f>
        <v>96.38</v>
      </c>
    </row>
    <row r="40" spans="1:27" x14ac:dyDescent="0.25">
      <c r="A40" s="5">
        <f>'бланки '!D44</f>
        <v>39</v>
      </c>
      <c r="B40" s="5" t="str">
        <f>'Рейтинговая таблица организаций'!B42</f>
        <v>ГБОУ «ГИМНАЗИЯ №1 Г. МАЛГОБЕК»</v>
      </c>
      <c r="C40" s="5">
        <f>'Рейтинговая таблица организаций'!M42</f>
        <v>100</v>
      </c>
      <c r="D40" s="5">
        <f>'Рейтинговая таблица организаций'!N42</f>
        <v>100</v>
      </c>
      <c r="E40" s="3">
        <f>'Рейтинговая таблица организаций'!Q42</f>
        <v>100</v>
      </c>
      <c r="F40" s="3">
        <f>'Рейтинговая таблица организаций'!R42</f>
        <v>100</v>
      </c>
      <c r="G40" s="3">
        <f>'Рейтинговая таблица организаций'!O42</f>
        <v>95.818815331010455</v>
      </c>
      <c r="H40" s="3">
        <f>'Рейтинговая таблица организаций'!P42</f>
        <v>91.954022988505741</v>
      </c>
      <c r="I40" s="3">
        <f>'Рейтинговая таблица организаций'!S42</f>
        <v>93</v>
      </c>
      <c r="J40" s="22">
        <f>'Рейтинговая таблица организаций'!T42</f>
        <v>97.2</v>
      </c>
      <c r="K40" s="3">
        <f>'Рейтинговая таблица организаций'!Z42</f>
        <v>100</v>
      </c>
      <c r="L40" s="3">
        <f t="shared" si="1"/>
        <v>99.5</v>
      </c>
      <c r="M40" s="3">
        <f>'Рейтинговая таблица организаций'!AB42</f>
        <v>99</v>
      </c>
      <c r="N40" s="22">
        <f>'Рейтинговая таблица организаций'!AC42</f>
        <v>99.5</v>
      </c>
      <c r="O40" s="3">
        <f>'Рейтинговая таблица организаций'!AH42</f>
        <v>60</v>
      </c>
      <c r="P40" s="20">
        <f>'Рейтинговая таблица организаций'!AI42</f>
        <v>80</v>
      </c>
      <c r="Q40" s="20">
        <f>'Рейтинговая таблица организаций'!AJ42</f>
        <v>98</v>
      </c>
      <c r="R40" s="22">
        <f>'Рейтинговая таблица организаций'!AK42</f>
        <v>79.400000000000006</v>
      </c>
      <c r="S40" s="3">
        <f>'Рейтинговая таблица организаций'!AR42</f>
        <v>100</v>
      </c>
      <c r="T40" s="3">
        <f>'Рейтинговая таблица организаций'!AS42</f>
        <v>100</v>
      </c>
      <c r="U40" s="3">
        <f>'Рейтинговая таблица организаций'!AT42</f>
        <v>100</v>
      </c>
      <c r="V40" s="22">
        <f>'Рейтинговая таблица организаций'!AU42</f>
        <v>100</v>
      </c>
      <c r="W40" s="3">
        <f>'Рейтинговая таблица организаций'!BB42</f>
        <v>99</v>
      </c>
      <c r="X40" s="3">
        <f>'Рейтинговая таблица организаций'!BC42</f>
        <v>99</v>
      </c>
      <c r="Y40" s="3">
        <f>'Рейтинговая таблица организаций'!BD42</f>
        <v>100</v>
      </c>
      <c r="Z40" s="22">
        <f>'Рейтинговая таблица организаций'!BE42</f>
        <v>99.5</v>
      </c>
      <c r="AA40" s="23">
        <f>'Рейтинговая таблица организаций'!BF42</f>
        <v>95.12</v>
      </c>
    </row>
    <row r="41" spans="1:27" x14ac:dyDescent="0.25">
      <c r="A41" s="5">
        <f>'бланки '!D45</f>
        <v>40</v>
      </c>
      <c r="B41" s="5" t="str">
        <f>'Рейтинговая таблица организаций'!B43</f>
        <v>ГБОУ «СОШ №1 Г. МАЛГОБЕК»</v>
      </c>
      <c r="C41" s="5">
        <f>'Рейтинговая таблица организаций'!M43</f>
        <v>100</v>
      </c>
      <c r="D41" s="5">
        <f>'Рейтинговая таблица организаций'!N43</f>
        <v>100</v>
      </c>
      <c r="E41" s="3">
        <f>'Рейтинговая таблица организаций'!Q43</f>
        <v>100</v>
      </c>
      <c r="F41" s="3">
        <f>'Рейтинговая таблица организаций'!R43</f>
        <v>100</v>
      </c>
      <c r="G41" s="3">
        <f>'Рейтинговая таблица организаций'!O43</f>
        <v>99.122807017543863</v>
      </c>
      <c r="H41" s="3">
        <f>'Рейтинговая таблица организаций'!P43</f>
        <v>97.321428571428569</v>
      </c>
      <c r="I41" s="3">
        <f>'Рейтинговая таблица организаций'!S43</f>
        <v>98</v>
      </c>
      <c r="J41" s="22">
        <f>'Рейтинговая таблица организаций'!T43</f>
        <v>99.2</v>
      </c>
      <c r="K41" s="3">
        <f>'Рейтинговая таблица организаций'!Z43</f>
        <v>100</v>
      </c>
      <c r="L41" s="3">
        <f t="shared" si="1"/>
        <v>99</v>
      </c>
      <c r="M41" s="3">
        <f>'Рейтинговая таблица организаций'!AB43</f>
        <v>98</v>
      </c>
      <c r="N41" s="22">
        <f>'Рейтинговая таблица организаций'!AC43</f>
        <v>99</v>
      </c>
      <c r="O41" s="3">
        <f>'Рейтинговая таблица организаций'!AH43</f>
        <v>60</v>
      </c>
      <c r="P41" s="20">
        <f>'Рейтинговая таблица организаций'!AI43</f>
        <v>60</v>
      </c>
      <c r="Q41" s="20">
        <f>'Рейтинговая таблица организаций'!AJ43</f>
        <v>98</v>
      </c>
      <c r="R41" s="22">
        <f>'Рейтинговая таблица организаций'!AK43</f>
        <v>71.400000000000006</v>
      </c>
      <c r="S41" s="3">
        <f>'Рейтинговая таблица организаций'!AR43</f>
        <v>100</v>
      </c>
      <c r="T41" s="3">
        <f>'Рейтинговая таблица организаций'!AS43</f>
        <v>100</v>
      </c>
      <c r="U41" s="3">
        <f>'Рейтинговая таблица организаций'!AT43</f>
        <v>99</v>
      </c>
      <c r="V41" s="22">
        <f>'Рейтинговая таблица организаций'!AU43</f>
        <v>99.8</v>
      </c>
      <c r="W41" s="3">
        <f>'Рейтинговая таблица организаций'!BB43</f>
        <v>99</v>
      </c>
      <c r="X41" s="3">
        <f>'Рейтинговая таблица организаций'!BC43</f>
        <v>99</v>
      </c>
      <c r="Y41" s="3">
        <f>'Рейтинговая таблица организаций'!BD43</f>
        <v>100</v>
      </c>
      <c r="Z41" s="22">
        <f>'Рейтинговая таблица организаций'!BE43</f>
        <v>99.5</v>
      </c>
      <c r="AA41" s="23">
        <f>'Рейтинговая таблица организаций'!BF43</f>
        <v>93.78</v>
      </c>
    </row>
    <row r="42" spans="1:27" x14ac:dyDescent="0.25">
      <c r="A42" s="5">
        <f>'бланки '!D46</f>
        <v>41</v>
      </c>
      <c r="B42" s="5" t="str">
        <f>'Рейтинговая таблица организаций'!B44</f>
        <v>ГБОУ «СОШ №6 Г.МАЛГОБЕК»</v>
      </c>
      <c r="C42" s="5">
        <f>'Рейтинговая таблица организаций'!M44</f>
        <v>100</v>
      </c>
      <c r="D42" s="5">
        <f>'Рейтинговая таблица организаций'!N44</f>
        <v>100</v>
      </c>
      <c r="E42" s="3">
        <f>'Рейтинговая таблица организаций'!Q44</f>
        <v>100</v>
      </c>
      <c r="F42" s="3">
        <f>'Рейтинговая таблица организаций'!R44</f>
        <v>100</v>
      </c>
      <c r="G42" s="3">
        <f>'Рейтинговая таблица организаций'!O44</f>
        <v>100</v>
      </c>
      <c r="H42" s="3">
        <f>'Рейтинговая таблица организаций'!P44</f>
        <v>100</v>
      </c>
      <c r="I42" s="3">
        <f>'Рейтинговая таблица организаций'!S44</f>
        <v>100</v>
      </c>
      <c r="J42" s="22">
        <f>'Рейтинговая таблица организаций'!T44</f>
        <v>100</v>
      </c>
      <c r="K42" s="3">
        <f>'Рейтинговая таблица организаций'!Z44</f>
        <v>100</v>
      </c>
      <c r="L42" s="3">
        <f t="shared" si="1"/>
        <v>100</v>
      </c>
      <c r="M42" s="3">
        <f>'Рейтинговая таблица организаций'!AB44</f>
        <v>100</v>
      </c>
      <c r="N42" s="22">
        <f>'Рейтинговая таблица организаций'!AC44</f>
        <v>100</v>
      </c>
      <c r="O42" s="3">
        <f>'Рейтинговая таблица организаций'!AH44</f>
        <v>60</v>
      </c>
      <c r="P42" s="20">
        <f>'Рейтинговая таблица организаций'!AI44</f>
        <v>80</v>
      </c>
      <c r="Q42" s="20">
        <f>'Рейтинговая таблица организаций'!AJ44</f>
        <v>100</v>
      </c>
      <c r="R42" s="22">
        <f>'Рейтинговая таблица организаций'!AK44</f>
        <v>80</v>
      </c>
      <c r="S42" s="3">
        <f>'Рейтинговая таблица организаций'!AR44</f>
        <v>100</v>
      </c>
      <c r="T42" s="3">
        <f>'Рейтинговая таблица организаций'!AS44</f>
        <v>100</v>
      </c>
      <c r="U42" s="3">
        <f>'Рейтинговая таблица организаций'!AT44</f>
        <v>100</v>
      </c>
      <c r="V42" s="22">
        <f>'Рейтинговая таблица организаций'!AU44</f>
        <v>100</v>
      </c>
      <c r="W42" s="3">
        <f>'Рейтинговая таблица организаций'!BB44</f>
        <v>100</v>
      </c>
      <c r="X42" s="3">
        <f>'Рейтинговая таблица организаций'!BC44</f>
        <v>100</v>
      </c>
      <c r="Y42" s="3">
        <f>'Рейтинговая таблица организаций'!BD44</f>
        <v>100</v>
      </c>
      <c r="Z42" s="22">
        <f>'Рейтинговая таблица организаций'!BE44</f>
        <v>100</v>
      </c>
      <c r="AA42" s="23">
        <f>'Рейтинговая таблица организаций'!BF44</f>
        <v>96</v>
      </c>
    </row>
    <row r="43" spans="1:27" x14ac:dyDescent="0.25">
      <c r="A43" s="5">
        <f>'бланки '!D47</f>
        <v>42</v>
      </c>
      <c r="B43" s="5" t="str">
        <f>'Рейтинговая таблица организаций'!B45</f>
        <v>ГБОУ «СОШ №9 Г.МАЛГОБЕК»</v>
      </c>
      <c r="C43" s="5">
        <f>'Рейтинговая таблица организаций'!M45</f>
        <v>100</v>
      </c>
      <c r="D43" s="5">
        <f>'Рейтинговая таблица организаций'!N45</f>
        <v>100</v>
      </c>
      <c r="E43" s="3">
        <f>'Рейтинговая таблица организаций'!Q45</f>
        <v>100</v>
      </c>
      <c r="F43" s="3">
        <f>'Рейтинговая таблица организаций'!R45</f>
        <v>100</v>
      </c>
      <c r="G43" s="3">
        <f>'Рейтинговая таблица организаций'!O45</f>
        <v>90.909090909090907</v>
      </c>
      <c r="H43" s="3">
        <f>'Рейтинговая таблица организаций'!P45</f>
        <v>90.909090909090907</v>
      </c>
      <c r="I43" s="3">
        <f>'Рейтинговая таблица организаций'!S45</f>
        <v>90</v>
      </c>
      <c r="J43" s="22">
        <f>'Рейтинговая таблица организаций'!T45</f>
        <v>96</v>
      </c>
      <c r="K43" s="3">
        <f>'Рейтинговая таблица организаций'!Z45</f>
        <v>100</v>
      </c>
      <c r="L43" s="3">
        <f t="shared" si="1"/>
        <v>100</v>
      </c>
      <c r="M43" s="3">
        <f>'Рейтинговая таблица организаций'!AB45</f>
        <v>100</v>
      </c>
      <c r="N43" s="22">
        <f>'Рейтинговая таблица организаций'!AC45</f>
        <v>100</v>
      </c>
      <c r="O43" s="3">
        <f>'Рейтинговая таблица организаций'!AH45</f>
        <v>60</v>
      </c>
      <c r="P43" s="20">
        <f>'Рейтинговая таблица организаций'!AI45</f>
        <v>100</v>
      </c>
      <c r="Q43" s="20">
        <f>'Рейтинговая таблица организаций'!AJ45</f>
        <v>100</v>
      </c>
      <c r="R43" s="22">
        <f>'Рейтинговая таблица организаций'!AK45</f>
        <v>88</v>
      </c>
      <c r="S43" s="3">
        <f>'Рейтинговая таблица организаций'!AR45</f>
        <v>100</v>
      </c>
      <c r="T43" s="3">
        <f>'Рейтинговая таблица организаций'!AS45</f>
        <v>100</v>
      </c>
      <c r="U43" s="3">
        <f>'Рейтинговая таблица организаций'!AT45</f>
        <v>100</v>
      </c>
      <c r="V43" s="22">
        <f>'Рейтинговая таблица организаций'!AU45</f>
        <v>100</v>
      </c>
      <c r="W43" s="3">
        <f>'Рейтинговая таблица организаций'!BB45</f>
        <v>100</v>
      </c>
      <c r="X43" s="3">
        <f>'Рейтинговая таблица организаций'!BC45</f>
        <v>100</v>
      </c>
      <c r="Y43" s="3">
        <f>'Рейтинговая таблица организаций'!BD45</f>
        <v>100</v>
      </c>
      <c r="Z43" s="22">
        <f>'Рейтинговая таблица организаций'!BE45</f>
        <v>100</v>
      </c>
      <c r="AA43" s="23">
        <f>'Рейтинговая таблица организаций'!BF45</f>
        <v>96.8</v>
      </c>
    </row>
    <row r="44" spans="1:27" x14ac:dyDescent="0.25">
      <c r="A44" s="5">
        <f>'бланки '!D48</f>
        <v>43</v>
      </c>
      <c r="B44" s="5" t="str">
        <f>'Рейтинговая таблица организаций'!B46</f>
        <v>ГБОУ «СОШ №13 Г. МАЛГОБЕК»</v>
      </c>
      <c r="C44" s="5">
        <f>'Рейтинговая таблица организаций'!M46</f>
        <v>100</v>
      </c>
      <c r="D44" s="5">
        <f>'Рейтинговая таблица организаций'!N46</f>
        <v>100</v>
      </c>
      <c r="E44" s="3">
        <f>'Рейтинговая таблица организаций'!Q46</f>
        <v>100</v>
      </c>
      <c r="F44" s="3">
        <f>'Рейтинговая таблица организаций'!R46</f>
        <v>100</v>
      </c>
      <c r="G44" s="3">
        <f>'Рейтинговая таблица организаций'!O46</f>
        <v>100</v>
      </c>
      <c r="H44" s="3">
        <f>'Рейтинговая таблица организаций'!P46</f>
        <v>100</v>
      </c>
      <c r="I44" s="3">
        <f>'Рейтинговая таблица организаций'!S46</f>
        <v>100</v>
      </c>
      <c r="J44" s="22">
        <f>'Рейтинговая таблица организаций'!T46</f>
        <v>100</v>
      </c>
      <c r="K44" s="3">
        <f>'Рейтинговая таблица организаций'!Z46</f>
        <v>100</v>
      </c>
      <c r="L44" s="3">
        <f t="shared" si="1"/>
        <v>100</v>
      </c>
      <c r="M44" s="3">
        <f>'Рейтинговая таблица организаций'!AB46</f>
        <v>100</v>
      </c>
      <c r="N44" s="22">
        <f>'Рейтинговая таблица организаций'!AC46</f>
        <v>100</v>
      </c>
      <c r="O44" s="3">
        <f>'Рейтинговая таблица организаций'!AH46</f>
        <v>60</v>
      </c>
      <c r="P44" s="20">
        <f>'Рейтинговая таблица организаций'!AI46</f>
        <v>60</v>
      </c>
      <c r="Q44" s="20">
        <f>'Рейтинговая таблица организаций'!AJ46</f>
        <v>89</v>
      </c>
      <c r="R44" s="22">
        <f>'Рейтинговая таблица организаций'!AK46</f>
        <v>68.7</v>
      </c>
      <c r="S44" s="3">
        <f>'Рейтинговая таблица организаций'!AR46</f>
        <v>100</v>
      </c>
      <c r="T44" s="3">
        <f>'Рейтинговая таблица организаций'!AS46</f>
        <v>100</v>
      </c>
      <c r="U44" s="3">
        <f>'Рейтинговая таблица организаций'!AT46</f>
        <v>100</v>
      </c>
      <c r="V44" s="22">
        <f>'Рейтинговая таблица организаций'!AU46</f>
        <v>100</v>
      </c>
      <c r="W44" s="3">
        <f>'Рейтинговая таблица организаций'!BB46</f>
        <v>100</v>
      </c>
      <c r="X44" s="3">
        <f>'Рейтинговая таблица организаций'!BC46</f>
        <v>100</v>
      </c>
      <c r="Y44" s="3">
        <f>'Рейтинговая таблица организаций'!BD46</f>
        <v>100</v>
      </c>
      <c r="Z44" s="22">
        <f>'Рейтинговая таблица организаций'!BE46</f>
        <v>100</v>
      </c>
      <c r="AA44" s="23">
        <f>'Рейтинговая таблица организаций'!BF46</f>
        <v>93.74</v>
      </c>
    </row>
    <row r="45" spans="1:27" x14ac:dyDescent="0.25">
      <c r="A45" s="5">
        <f>'бланки '!D49</f>
        <v>44</v>
      </c>
      <c r="B45" s="5" t="str">
        <f>'Рейтинговая таблица организаций'!B47</f>
        <v>ГБОУ «СОШ №16 Г. МАЛГОБЕК»</v>
      </c>
      <c r="C45" s="5">
        <f>'Рейтинговая таблица организаций'!M47</f>
        <v>100</v>
      </c>
      <c r="D45" s="5">
        <f>'Рейтинговая таблица организаций'!N47</f>
        <v>100</v>
      </c>
      <c r="E45" s="3">
        <f>'Рейтинговая таблица организаций'!Q47</f>
        <v>100</v>
      </c>
      <c r="F45" s="3">
        <f>'Рейтинговая таблица организаций'!R47</f>
        <v>100</v>
      </c>
      <c r="G45" s="3">
        <f>'Рейтинговая таблица организаций'!O47</f>
        <v>98.288508557457206</v>
      </c>
      <c r="H45" s="3">
        <f>'Рейтинговая таблица организаций'!P47</f>
        <v>96.44670050761421</v>
      </c>
      <c r="I45" s="3">
        <f>'Рейтинговая таблица организаций'!S47</f>
        <v>97</v>
      </c>
      <c r="J45" s="22">
        <f>'Рейтинговая таблица организаций'!T47</f>
        <v>98.8</v>
      </c>
      <c r="K45" s="3">
        <f>'Рейтинговая таблица организаций'!Z47</f>
        <v>100</v>
      </c>
      <c r="L45" s="3">
        <f t="shared" si="1"/>
        <v>98</v>
      </c>
      <c r="M45" s="3">
        <f>'Рейтинговая таблица организаций'!AB47</f>
        <v>96</v>
      </c>
      <c r="N45" s="22">
        <f>'Рейтинговая таблица организаций'!AC47</f>
        <v>98</v>
      </c>
      <c r="O45" s="3">
        <f>'Рейтинговая таблица организаций'!AH47</f>
        <v>40</v>
      </c>
      <c r="P45" s="20">
        <f>'Рейтинговая таблица организаций'!AI47</f>
        <v>60</v>
      </c>
      <c r="Q45" s="20">
        <f>'Рейтинговая таблица организаций'!AJ47</f>
        <v>99</v>
      </c>
      <c r="R45" s="22">
        <f>'Рейтинговая таблица организаций'!AK47</f>
        <v>65.7</v>
      </c>
      <c r="S45" s="3">
        <f>'Рейтинговая таблица организаций'!AR47</f>
        <v>96</v>
      </c>
      <c r="T45" s="3">
        <f>'Рейтинговая таблица организаций'!AS47</f>
        <v>97</v>
      </c>
      <c r="U45" s="3">
        <f>'Рейтинговая таблица организаций'!AT47</f>
        <v>99</v>
      </c>
      <c r="V45" s="22">
        <f>'Рейтинговая таблица организаций'!AU47</f>
        <v>97</v>
      </c>
      <c r="W45" s="3">
        <f>'Рейтинговая таблица организаций'!BB47</f>
        <v>103</v>
      </c>
      <c r="X45" s="3">
        <f>'Рейтинговая таблица организаций'!BC47</f>
        <v>96</v>
      </c>
      <c r="Y45" s="3">
        <f>'Рейтинговая таблица организаций'!BD47</f>
        <v>96</v>
      </c>
      <c r="Z45" s="22">
        <f>'Рейтинговая таблица организаций'!BE47</f>
        <v>98.1</v>
      </c>
      <c r="AA45" s="23">
        <f>'Рейтинговая таблица организаций'!BF47</f>
        <v>91.52000000000001</v>
      </c>
    </row>
    <row r="46" spans="1:27" x14ac:dyDescent="0.25">
      <c r="A46" s="5">
        <f>'бланки '!D50</f>
        <v>45</v>
      </c>
      <c r="B46" s="5" t="str">
        <f>'Рейтинговая таблица организаций'!B48</f>
        <v>ГБОУ «СОШ №20 Г. МАЛГОБЕК»</v>
      </c>
      <c r="C46" s="5">
        <f>'Рейтинговая таблица организаций'!M48</f>
        <v>100</v>
      </c>
      <c r="D46" s="5">
        <f>'Рейтинговая таблица организаций'!N48</f>
        <v>100</v>
      </c>
      <c r="E46" s="3">
        <f>'Рейтинговая таблица организаций'!Q48</f>
        <v>100</v>
      </c>
      <c r="F46" s="3">
        <f>'Рейтинговая таблица организаций'!R48</f>
        <v>100</v>
      </c>
      <c r="G46" s="3">
        <f>'Рейтинговая таблица организаций'!O48</f>
        <v>99.34924078091106</v>
      </c>
      <c r="H46" s="3">
        <f>'Рейтинговая таблица организаций'!P48</f>
        <v>98.701298701298697</v>
      </c>
      <c r="I46" s="3">
        <f>'Рейтинговая таблица организаций'!S48</f>
        <v>99</v>
      </c>
      <c r="J46" s="22">
        <f>'Рейтинговая таблица организаций'!T48</f>
        <v>99.6</v>
      </c>
      <c r="K46" s="3">
        <f>'Рейтинговая таблица организаций'!Z48</f>
        <v>100</v>
      </c>
      <c r="L46" s="3">
        <f t="shared" si="1"/>
        <v>100</v>
      </c>
      <c r="M46" s="3">
        <f>'Рейтинговая таблица организаций'!AB48</f>
        <v>100</v>
      </c>
      <c r="N46" s="22">
        <f>'Рейтинговая таблица организаций'!AC48</f>
        <v>100</v>
      </c>
      <c r="O46" s="3">
        <f>'Рейтинговая таблица организаций'!AH48</f>
        <v>40</v>
      </c>
      <c r="P46" s="20">
        <f>'Рейтинговая таблица организаций'!AI48</f>
        <v>60</v>
      </c>
      <c r="Q46" s="20">
        <f>'Рейтинговая таблица организаций'!AJ48</f>
        <v>92</v>
      </c>
      <c r="R46" s="22">
        <f>'Рейтинговая таблица организаций'!AK48</f>
        <v>63.6</v>
      </c>
      <c r="S46" s="3">
        <f>'Рейтинговая таблица организаций'!AR48</f>
        <v>100</v>
      </c>
      <c r="T46" s="3">
        <f>'Рейтинговая таблица организаций'!AS48</f>
        <v>99</v>
      </c>
      <c r="U46" s="3">
        <f>'Рейтинговая таблица организаций'!AT48</f>
        <v>100</v>
      </c>
      <c r="V46" s="22">
        <f>'Рейтинговая таблица организаций'!AU48</f>
        <v>99.6</v>
      </c>
      <c r="W46" s="3">
        <f>'Рейтинговая таблица организаций'!BB48</f>
        <v>100</v>
      </c>
      <c r="X46" s="3">
        <f>'Рейтинговая таблица организаций'!BC48</f>
        <v>99</v>
      </c>
      <c r="Y46" s="3">
        <f>'Рейтинговая таблица организаций'!BD48</f>
        <v>100</v>
      </c>
      <c r="Z46" s="22">
        <f>'Рейтинговая таблица организаций'!BE48</f>
        <v>99.8</v>
      </c>
      <c r="AA46" s="23">
        <f>'Рейтинговая таблица организаций'!BF48</f>
        <v>92.52</v>
      </c>
    </row>
    <row r="47" spans="1:27" x14ac:dyDescent="0.25">
      <c r="A47" s="5">
        <f>'бланки '!D51</f>
        <v>46</v>
      </c>
      <c r="B47" s="5" t="str">
        <f>'Рейтинговая таблица организаций'!B49</f>
        <v>ГБОУ «СОШ№1 С.П. Верхние Ачалуки»</v>
      </c>
      <c r="C47" s="5">
        <f>'Рейтинговая таблица организаций'!M49</f>
        <v>100</v>
      </c>
      <c r="D47" s="5">
        <f>'Рейтинговая таблица организаций'!N49</f>
        <v>100</v>
      </c>
      <c r="E47" s="3">
        <f>'Рейтинговая таблица организаций'!Q49</f>
        <v>100</v>
      </c>
      <c r="F47" s="3">
        <f>'Рейтинговая таблица организаций'!R49</f>
        <v>100</v>
      </c>
      <c r="G47" s="3">
        <f>'Рейтинговая таблица организаций'!O49</f>
        <v>100</v>
      </c>
      <c r="H47" s="3">
        <f>'Рейтинговая таблица организаций'!P49</f>
        <v>98.795180722891558</v>
      </c>
      <c r="I47" s="3">
        <f>'Рейтинговая таблица организаций'!S49</f>
        <v>99</v>
      </c>
      <c r="J47" s="22">
        <f>'Рейтинговая таблица организаций'!T49</f>
        <v>99.6</v>
      </c>
      <c r="K47" s="3">
        <f>'Рейтинговая таблица организаций'!Z49</f>
        <v>100</v>
      </c>
      <c r="L47" s="3">
        <f t="shared" si="1"/>
        <v>99</v>
      </c>
      <c r="M47" s="3">
        <f>'Рейтинговая таблица организаций'!AB49</f>
        <v>98</v>
      </c>
      <c r="N47" s="22">
        <f>'Рейтинговая таблица организаций'!AC49</f>
        <v>99</v>
      </c>
      <c r="O47" s="3">
        <f>'Рейтинговая таблица организаций'!AH49</f>
        <v>100</v>
      </c>
      <c r="P47" s="20">
        <f>'Рейтинговая таблица организаций'!AI49</f>
        <v>60</v>
      </c>
      <c r="Q47" s="20">
        <f>'Рейтинговая таблица организаций'!AJ49</f>
        <v>99</v>
      </c>
      <c r="R47" s="22">
        <f>'Рейтинговая таблица организаций'!AK49</f>
        <v>83.7</v>
      </c>
      <c r="S47" s="3">
        <f>'Рейтинговая таблица организаций'!AR49</f>
        <v>99</v>
      </c>
      <c r="T47" s="3">
        <f>'Рейтинговая таблица организаций'!AS49</f>
        <v>99</v>
      </c>
      <c r="U47" s="3">
        <f>'Рейтинговая таблица организаций'!AT49</f>
        <v>99</v>
      </c>
      <c r="V47" s="22">
        <f>'Рейтинговая таблица организаций'!AU49</f>
        <v>99</v>
      </c>
      <c r="W47" s="3">
        <f>'Рейтинговая таблица организаций'!BB49</f>
        <v>98</v>
      </c>
      <c r="X47" s="3">
        <f>'Рейтинговая таблица организаций'!BC49</f>
        <v>99</v>
      </c>
      <c r="Y47" s="3">
        <f>'Рейтинговая таблица организаций'!BD49</f>
        <v>99</v>
      </c>
      <c r="Z47" s="22">
        <f>'Рейтинговая таблица организаций'!BE49</f>
        <v>98.7</v>
      </c>
      <c r="AA47" s="23">
        <f>'Рейтинговая таблица организаций'!BF49</f>
        <v>96</v>
      </c>
    </row>
    <row r="48" spans="1:27" x14ac:dyDescent="0.25">
      <c r="A48" s="5">
        <f>'бланки '!D52</f>
        <v>47</v>
      </c>
      <c r="B48" s="5" t="str">
        <f>'Рейтинговая таблица организаций'!B50</f>
        <v>ГБОУ «ШКОЛА-ИНТЕРНАТ №4 МАЛГОБЕКСКОГО РАЙОНА»</v>
      </c>
      <c r="C48" s="5">
        <f>'Рейтинговая таблица организаций'!M50</f>
        <v>100</v>
      </c>
      <c r="D48" s="5">
        <f>'Рейтинговая таблица организаций'!N50</f>
        <v>100</v>
      </c>
      <c r="E48" s="3">
        <f>'Рейтинговая таблица организаций'!Q50</f>
        <v>100</v>
      </c>
      <c r="F48" s="3">
        <f>'Рейтинговая таблица организаций'!R50</f>
        <v>100</v>
      </c>
      <c r="G48" s="3">
        <f>'Рейтинговая таблица организаций'!O50</f>
        <v>98.305084745762713</v>
      </c>
      <c r="H48" s="3">
        <f>'Рейтинговая таблица организаций'!P50</f>
        <v>98.305084745762713</v>
      </c>
      <c r="I48" s="3">
        <f>'Рейтинговая таблица организаций'!S50</f>
        <v>98</v>
      </c>
      <c r="J48" s="22">
        <f>'Рейтинговая таблица организаций'!T50</f>
        <v>99.2</v>
      </c>
      <c r="K48" s="3">
        <f>'Рейтинговая таблица организаций'!Z50</f>
        <v>100</v>
      </c>
      <c r="L48" s="3">
        <f t="shared" si="1"/>
        <v>99.5</v>
      </c>
      <c r="M48" s="3">
        <f>'Рейтинговая таблица организаций'!AB50</f>
        <v>99</v>
      </c>
      <c r="N48" s="22">
        <f>'Рейтинговая таблица организаций'!AC50</f>
        <v>99.5</v>
      </c>
      <c r="O48" s="3">
        <f>'Рейтинговая таблица организаций'!AH50</f>
        <v>100</v>
      </c>
      <c r="P48" s="20">
        <f>'Рейтинговая таблица организаций'!AI50</f>
        <v>100</v>
      </c>
      <c r="Q48" s="20">
        <f>'Рейтинговая таблица организаций'!AJ50</f>
        <v>100</v>
      </c>
      <c r="R48" s="22">
        <f>'Рейтинговая таблица организаций'!AK50</f>
        <v>100</v>
      </c>
      <c r="S48" s="3">
        <f>'Рейтинговая таблица организаций'!AR50</f>
        <v>99</v>
      </c>
      <c r="T48" s="3">
        <f>'Рейтинговая таблица организаций'!AS50</f>
        <v>99</v>
      </c>
      <c r="U48" s="3">
        <f>'Рейтинговая таблица организаций'!AT50</f>
        <v>99</v>
      </c>
      <c r="V48" s="22">
        <f>'Рейтинговая таблица организаций'!AU50</f>
        <v>99</v>
      </c>
      <c r="W48" s="3">
        <f>'Рейтинговая таблица организаций'!BB50</f>
        <v>98</v>
      </c>
      <c r="X48" s="3">
        <f>'Рейтинговая таблица организаций'!BC50</f>
        <v>98</v>
      </c>
      <c r="Y48" s="3">
        <f>'Рейтинговая таблица организаций'!BD50</f>
        <v>99</v>
      </c>
      <c r="Z48" s="22">
        <f>'Рейтинговая таблица организаций'!BE50</f>
        <v>98.5</v>
      </c>
      <c r="AA48" s="23">
        <f>'Рейтинговая таблица организаций'!BF50</f>
        <v>99.24</v>
      </c>
    </row>
    <row r="49" spans="1:27" x14ac:dyDescent="0.25">
      <c r="A49" s="5">
        <f>'бланки '!D53</f>
        <v>48</v>
      </c>
      <c r="B49" s="5" t="str">
        <f>'Рейтинговая таблица организаций'!B51</f>
        <v>ГБОУ «ООШ №8 С.П.САГОПШИ»</v>
      </c>
      <c r="C49" s="5">
        <f>'Рейтинговая таблица организаций'!M51</f>
        <v>100</v>
      </c>
      <c r="D49" s="5">
        <f>'Рейтинговая таблица организаций'!N51</f>
        <v>100</v>
      </c>
      <c r="E49" s="3">
        <f>'Рейтинговая таблица организаций'!Q51</f>
        <v>100</v>
      </c>
      <c r="F49" s="3">
        <f>'Рейтинговая таблица организаций'!R51</f>
        <v>100</v>
      </c>
      <c r="G49" s="3">
        <f>'Рейтинговая таблица организаций'!O51</f>
        <v>98.233215547703182</v>
      </c>
      <c r="H49" s="3">
        <f>'Рейтинговая таблица организаций'!P51</f>
        <v>98.814229249011859</v>
      </c>
      <c r="I49" s="3">
        <f>'Рейтинговая таблица организаций'!S51</f>
        <v>98</v>
      </c>
      <c r="J49" s="22">
        <f>'Рейтинговая таблица организаций'!T51</f>
        <v>99.2</v>
      </c>
      <c r="K49" s="3">
        <f>'Рейтинговая таблица организаций'!Z51</f>
        <v>100</v>
      </c>
      <c r="L49" s="3">
        <f t="shared" si="1"/>
        <v>98.5</v>
      </c>
      <c r="M49" s="3">
        <f>'Рейтинговая таблица организаций'!AB51</f>
        <v>97</v>
      </c>
      <c r="N49" s="22">
        <f>'Рейтинговая таблица организаций'!AC51</f>
        <v>98.5</v>
      </c>
      <c r="O49" s="3">
        <f>'Рейтинговая таблица организаций'!AH51</f>
        <v>20</v>
      </c>
      <c r="P49" s="20">
        <f>'Рейтинговая таблица организаций'!AI51</f>
        <v>100</v>
      </c>
      <c r="Q49" s="20">
        <f>'Рейтинговая таблица организаций'!AJ51</f>
        <v>99</v>
      </c>
      <c r="R49" s="22">
        <f>'Рейтинговая таблица организаций'!AK51</f>
        <v>75.7</v>
      </c>
      <c r="S49" s="3">
        <f>'Рейтинговая таблица организаций'!AR51</f>
        <v>97</v>
      </c>
      <c r="T49" s="3">
        <f>'Рейтинговая таблица организаций'!AS51</f>
        <v>99</v>
      </c>
      <c r="U49" s="3">
        <f>'Рейтинговая таблица организаций'!AT51</f>
        <v>99</v>
      </c>
      <c r="V49" s="22">
        <f>'Рейтинговая таблица организаций'!AU51</f>
        <v>98.2</v>
      </c>
      <c r="W49" s="3">
        <f>'Рейтинговая таблица организаций'!BB51</f>
        <v>90</v>
      </c>
      <c r="X49" s="3">
        <f>'Рейтинговая таблица организаций'!BC51</f>
        <v>99</v>
      </c>
      <c r="Y49" s="3">
        <f>'Рейтинговая таблица организаций'!BD51</f>
        <v>99</v>
      </c>
      <c r="Z49" s="22">
        <f>'Рейтинговая таблица организаций'!BE51</f>
        <v>96.3</v>
      </c>
      <c r="AA49" s="23">
        <f>'Рейтинговая таблица организаций'!BF51</f>
        <v>93.58</v>
      </c>
    </row>
    <row r="50" spans="1:27" x14ac:dyDescent="0.25">
      <c r="A50" s="5">
        <f>'бланки '!D54</f>
        <v>49</v>
      </c>
      <c r="B50" s="5" t="str">
        <f>'Рейтинговая таблица организаций'!B52</f>
        <v>ГБОУ «СОШ №22 С.П. ВЕРХНИЕ АЧАЛУКИ»</v>
      </c>
      <c r="C50" s="5">
        <f>'Рейтинговая таблица организаций'!M52</f>
        <v>100</v>
      </c>
      <c r="D50" s="5">
        <f>'Рейтинговая таблица организаций'!N52</f>
        <v>100</v>
      </c>
      <c r="E50" s="3">
        <f>'Рейтинговая таблица организаций'!Q52</f>
        <v>100</v>
      </c>
      <c r="F50" s="3">
        <f>'Рейтинговая таблица организаций'!R52</f>
        <v>100</v>
      </c>
      <c r="G50" s="3">
        <f>'Рейтинговая таблица организаций'!O52</f>
        <v>98.924731182795696</v>
      </c>
      <c r="H50" s="3">
        <f>'Рейтинговая таблица организаций'!P52</f>
        <v>97.837837837837839</v>
      </c>
      <c r="I50" s="3">
        <f>'Рейтинговая таблица организаций'!S52</f>
        <v>98</v>
      </c>
      <c r="J50" s="22">
        <f>'Рейтинговая таблица организаций'!T52</f>
        <v>99.2</v>
      </c>
      <c r="K50" s="3">
        <f>'Рейтинговая таблица организаций'!Z52</f>
        <v>100</v>
      </c>
      <c r="L50" s="3">
        <f t="shared" si="1"/>
        <v>99.5</v>
      </c>
      <c r="M50" s="3">
        <f>'Рейтинговая таблица организаций'!AB52</f>
        <v>99</v>
      </c>
      <c r="N50" s="22">
        <f>'Рейтинговая таблица организаций'!AC52</f>
        <v>99.5</v>
      </c>
      <c r="O50" s="3">
        <f>'Рейтинговая таблица организаций'!AH52</f>
        <v>40</v>
      </c>
      <c r="P50" s="20">
        <f>'Рейтинговая таблица организаций'!AI52</f>
        <v>100</v>
      </c>
      <c r="Q50" s="20">
        <f>'Рейтинговая таблица организаций'!AJ52</f>
        <v>100</v>
      </c>
      <c r="R50" s="22">
        <f>'Рейтинговая таблица организаций'!AK52</f>
        <v>82</v>
      </c>
      <c r="S50" s="3">
        <f>'Рейтинговая таблица организаций'!AR52</f>
        <v>100</v>
      </c>
      <c r="T50" s="3">
        <f>'Рейтинговая таблица организаций'!AS52</f>
        <v>99</v>
      </c>
      <c r="U50" s="3">
        <f>'Рейтинговая таблица организаций'!AT52</f>
        <v>100</v>
      </c>
      <c r="V50" s="22">
        <f>'Рейтинговая таблица организаций'!AU52</f>
        <v>99.6</v>
      </c>
      <c r="W50" s="3">
        <f>'Рейтинговая таблица организаций'!BB52</f>
        <v>100</v>
      </c>
      <c r="X50" s="3">
        <f>'Рейтинговая таблица организаций'!BC52</f>
        <v>100</v>
      </c>
      <c r="Y50" s="3">
        <f>'Рейтинговая таблица организаций'!BD52</f>
        <v>100</v>
      </c>
      <c r="Z50" s="22">
        <f>'Рейтинговая таблица организаций'!BE52</f>
        <v>100</v>
      </c>
      <c r="AA50" s="23">
        <f>'Рейтинговая таблица организаций'!BF52</f>
        <v>96.059999999999988</v>
      </c>
    </row>
    <row r="51" spans="1:27" x14ac:dyDescent="0.25">
      <c r="A51" s="5">
        <f>'бланки '!D55</f>
        <v>50</v>
      </c>
      <c r="B51" s="5" t="str">
        <f>'Рейтинговая таблица организаций'!B53</f>
        <v>ГБОУ «ООШ №24 С.П. НОВЫЙ РЕДАНТ»</v>
      </c>
      <c r="C51" s="5">
        <f>'Рейтинговая таблица организаций'!M53</f>
        <v>100</v>
      </c>
      <c r="D51" s="5">
        <f>'Рейтинговая таблица организаций'!N53</f>
        <v>100</v>
      </c>
      <c r="E51" s="3">
        <f>'Рейтинговая таблица организаций'!Q53</f>
        <v>100</v>
      </c>
      <c r="F51" s="3">
        <f>'Рейтинговая таблица организаций'!R53</f>
        <v>100</v>
      </c>
      <c r="G51" s="3">
        <f>'Рейтинговая таблица организаций'!O53</f>
        <v>100</v>
      </c>
      <c r="H51" s="3">
        <f>'Рейтинговая таблица организаций'!P53</f>
        <v>98.76543209876543</v>
      </c>
      <c r="I51" s="3">
        <f>'Рейтинговая таблица организаций'!S53</f>
        <v>99</v>
      </c>
      <c r="J51" s="22">
        <f>'Рейтинговая таблица организаций'!T53</f>
        <v>99.6</v>
      </c>
      <c r="K51" s="3">
        <f>'Рейтинговая таблица организаций'!Z53</f>
        <v>100</v>
      </c>
      <c r="L51" s="3">
        <f t="shared" si="1"/>
        <v>99</v>
      </c>
      <c r="M51" s="3">
        <f>'Рейтинговая таблица организаций'!AB53</f>
        <v>98</v>
      </c>
      <c r="N51" s="22">
        <f>'Рейтинговая таблица организаций'!AC53</f>
        <v>99</v>
      </c>
      <c r="O51" s="3">
        <f>'Рейтинговая таблица организаций'!AH53</f>
        <v>20</v>
      </c>
      <c r="P51" s="20">
        <f>'Рейтинговая таблица организаций'!AI53</f>
        <v>60</v>
      </c>
      <c r="Q51" s="20">
        <f>'Рейтинговая таблица организаций'!AJ53</f>
        <v>99</v>
      </c>
      <c r="R51" s="22">
        <f>'Рейтинговая таблица организаций'!AK53</f>
        <v>59.7</v>
      </c>
      <c r="S51" s="3">
        <f>'Рейтинговая таблица организаций'!AR53</f>
        <v>99</v>
      </c>
      <c r="T51" s="3">
        <f>'Рейтинговая таблица организаций'!AS53</f>
        <v>99</v>
      </c>
      <c r="U51" s="3">
        <f>'Рейтинговая таблица организаций'!AT53</f>
        <v>99</v>
      </c>
      <c r="V51" s="22">
        <f>'Рейтинговая таблица организаций'!AU53</f>
        <v>99</v>
      </c>
      <c r="W51" s="3">
        <f>'Рейтинговая таблица организаций'!BB53</f>
        <v>98</v>
      </c>
      <c r="X51" s="3">
        <f>'Рейтинговая таблица организаций'!BC53</f>
        <v>99</v>
      </c>
      <c r="Y51" s="3">
        <f>'Рейтинговая таблица организаций'!BD53</f>
        <v>99</v>
      </c>
      <c r="Z51" s="22">
        <f>'Рейтинговая таблица организаций'!BE53</f>
        <v>98.7</v>
      </c>
      <c r="AA51" s="23">
        <f>'Рейтинговая таблица организаций'!BF53</f>
        <v>91.2</v>
      </c>
    </row>
    <row r="52" spans="1:27" x14ac:dyDescent="0.25">
      <c r="A52" s="5">
        <f>'бланки '!D56</f>
        <v>51</v>
      </c>
      <c r="B52" s="5" t="str">
        <f>'Рейтинговая таблица организаций'!B54</f>
        <v>ГБОУ «ООШ №29 С.П. СРЕДНИЕ АЧАЛУКИ»</v>
      </c>
      <c r="C52" s="5">
        <f>'Рейтинговая таблица организаций'!M54</f>
        <v>100</v>
      </c>
      <c r="D52" s="5">
        <f>'Рейтинговая таблица организаций'!N54</f>
        <v>100</v>
      </c>
      <c r="E52" s="3">
        <f>'Рейтинговая таблица организаций'!Q54</f>
        <v>100</v>
      </c>
      <c r="F52" s="3">
        <f>'Рейтинговая таблица организаций'!R54</f>
        <v>100</v>
      </c>
      <c r="G52" s="3">
        <f>'Рейтинговая таблица организаций'!O54</f>
        <v>98.076923076923066</v>
      </c>
      <c r="H52" s="3">
        <f>'Рейтинговая таблица организаций'!P54</f>
        <v>98.958333333333343</v>
      </c>
      <c r="I52" s="3">
        <f>'Рейтинговая таблица организаций'!S54</f>
        <v>98</v>
      </c>
      <c r="J52" s="22">
        <f>'Рейтинговая таблица организаций'!T54</f>
        <v>99.2</v>
      </c>
      <c r="K52" s="3">
        <f>'Рейтинговая таблица организаций'!Z54</f>
        <v>100</v>
      </c>
      <c r="L52" s="3">
        <f t="shared" si="1"/>
        <v>95.5</v>
      </c>
      <c r="M52" s="3">
        <f>'Рейтинговая таблица организаций'!AB54</f>
        <v>91</v>
      </c>
      <c r="N52" s="22">
        <f>'Рейтинговая таблица организаций'!AC54</f>
        <v>95.5</v>
      </c>
      <c r="O52" s="3">
        <f>'Рейтинговая таблица организаций'!AH54</f>
        <v>60</v>
      </c>
      <c r="P52" s="20">
        <f>'Рейтинговая таблица организаций'!AI54</f>
        <v>80</v>
      </c>
      <c r="Q52" s="20">
        <f>'Рейтинговая таблица организаций'!AJ54</f>
        <v>94</v>
      </c>
      <c r="R52" s="22">
        <f>'Рейтинговая таблица организаций'!AK54</f>
        <v>78.2</v>
      </c>
      <c r="S52" s="3">
        <f>'Рейтинговая таблица организаций'!AR54</f>
        <v>98</v>
      </c>
      <c r="T52" s="3">
        <f>'Рейтинговая таблица организаций'!AS54</f>
        <v>98</v>
      </c>
      <c r="U52" s="3">
        <f>'Рейтинговая таблица организаций'!AT54</f>
        <v>99</v>
      </c>
      <c r="V52" s="22">
        <f>'Рейтинговая таблица организаций'!AU54</f>
        <v>98.2</v>
      </c>
      <c r="W52" s="3">
        <f>'Рейтинговая таблица организаций'!BB54</f>
        <v>98</v>
      </c>
      <c r="X52" s="3">
        <f>'Рейтинговая таблица организаций'!BC54</f>
        <v>98</v>
      </c>
      <c r="Y52" s="3">
        <f>'Рейтинговая таблица организаций'!BD54</f>
        <v>98</v>
      </c>
      <c r="Z52" s="22">
        <f>'Рейтинговая таблица организаций'!BE54</f>
        <v>98</v>
      </c>
      <c r="AA52" s="23">
        <f>'Рейтинговая таблица организаций'!BF54</f>
        <v>93.82</v>
      </c>
    </row>
    <row r="53" spans="1:27" x14ac:dyDescent="0.25">
      <c r="A53" s="5">
        <f>'бланки '!D57</f>
        <v>52</v>
      </c>
      <c r="B53" s="5" t="str">
        <f>'Рейтинговая таблица организаций'!B55</f>
        <v>ГБОУ «СОШ №30 С.П. САГОПШИ»</v>
      </c>
      <c r="C53" s="5">
        <f>'Рейтинговая таблица организаций'!M55</f>
        <v>100</v>
      </c>
      <c r="D53" s="5">
        <f>'Рейтинговая таблица организаций'!N55</f>
        <v>100</v>
      </c>
      <c r="E53" s="3">
        <f>'Рейтинговая таблица организаций'!Q55</f>
        <v>100</v>
      </c>
      <c r="F53" s="3">
        <f>'Рейтинговая таблица организаций'!R55</f>
        <v>100</v>
      </c>
      <c r="G53" s="3">
        <f>'Рейтинговая таблица организаций'!O55</f>
        <v>97.071129707112974</v>
      </c>
      <c r="H53" s="3">
        <f>'Рейтинговая таблица организаций'!P55</f>
        <v>95.918367346938766</v>
      </c>
      <c r="I53" s="3">
        <f>'Рейтинговая таблица организаций'!S55</f>
        <v>96</v>
      </c>
      <c r="J53" s="22">
        <f>'Рейтинговая таблица организаций'!T55</f>
        <v>98.4</v>
      </c>
      <c r="K53" s="3">
        <f>'Рейтинговая таблица организаций'!Z55</f>
        <v>100</v>
      </c>
      <c r="L53" s="3">
        <f t="shared" si="1"/>
        <v>98</v>
      </c>
      <c r="M53" s="3">
        <f>'Рейтинговая таблица организаций'!AB55</f>
        <v>96</v>
      </c>
      <c r="N53" s="22">
        <f>'Рейтинговая таблица организаций'!AC55</f>
        <v>98</v>
      </c>
      <c r="O53" s="3">
        <f>'Рейтинговая таблица организаций'!AH55</f>
        <v>20</v>
      </c>
      <c r="P53" s="20">
        <f>'Рейтинговая таблица организаций'!AI55</f>
        <v>60</v>
      </c>
      <c r="Q53" s="20">
        <f>'Рейтинговая таблица организаций'!AJ55</f>
        <v>91</v>
      </c>
      <c r="R53" s="22">
        <f>'Рейтинговая таблица организаций'!AK55</f>
        <v>57.3</v>
      </c>
      <c r="S53" s="3">
        <f>'Рейтинговая таблица организаций'!AR55</f>
        <v>98</v>
      </c>
      <c r="T53" s="3">
        <f>'Рейтинговая таблица организаций'!AS55</f>
        <v>99</v>
      </c>
      <c r="U53" s="3">
        <f>'Рейтинговая таблица организаций'!AT55</f>
        <v>98</v>
      </c>
      <c r="V53" s="22">
        <f>'Рейтинговая таблица организаций'!AU55</f>
        <v>98.4</v>
      </c>
      <c r="W53" s="3">
        <f>'Рейтинговая таблица организаций'!BB55</f>
        <v>96</v>
      </c>
      <c r="X53" s="3">
        <f>'Рейтинговая таблица организаций'!BC55</f>
        <v>96</v>
      </c>
      <c r="Y53" s="3">
        <f>'Рейтинговая таблица организаций'!BD55</f>
        <v>97</v>
      </c>
      <c r="Z53" s="22">
        <f>'Рейтинговая таблица организаций'!BE55</f>
        <v>96.5</v>
      </c>
      <c r="AA53" s="23">
        <f>'Рейтинговая таблица организаций'!BF55</f>
        <v>89.72</v>
      </c>
    </row>
    <row r="54" spans="1:27" x14ac:dyDescent="0.25">
      <c r="A54" s="5">
        <f>'бланки '!D58</f>
        <v>53</v>
      </c>
      <c r="B54" s="5" t="str">
        <f>'Рейтинговая таблица организаций'!B56</f>
        <v>ГБДОУ «ДЕТСКИЙ САД №11 Г. МАЛГОБЕК «ОРЛЕНОК»</v>
      </c>
      <c r="C54" s="5">
        <f>'Рейтинговая таблица организаций'!M56</f>
        <v>100</v>
      </c>
      <c r="D54" s="5">
        <f>'Рейтинговая таблица организаций'!N56</f>
        <v>100</v>
      </c>
      <c r="E54" s="3">
        <f>'Рейтинговая таблица организаций'!Q56</f>
        <v>100</v>
      </c>
      <c r="F54" s="3">
        <f>'Рейтинговая таблица организаций'!R56</f>
        <v>100</v>
      </c>
      <c r="G54" s="3">
        <f>'Рейтинговая таблица организаций'!O56</f>
        <v>99.009900990099013</v>
      </c>
      <c r="H54" s="3">
        <f>'Рейтинговая таблица организаций'!P56</f>
        <v>100</v>
      </c>
      <c r="I54" s="3">
        <f>'Рейтинговая таблица организаций'!S56</f>
        <v>99</v>
      </c>
      <c r="J54" s="22">
        <f>'Рейтинговая таблица организаций'!T56</f>
        <v>99.6</v>
      </c>
      <c r="K54" s="3">
        <f>'Рейтинговая таблица организаций'!Z56</f>
        <v>100</v>
      </c>
      <c r="L54" s="3">
        <f t="shared" si="1"/>
        <v>99</v>
      </c>
      <c r="M54" s="3">
        <f>'Рейтинговая таблица организаций'!AB56</f>
        <v>98</v>
      </c>
      <c r="N54" s="22">
        <f>'Рейтинговая таблица организаций'!AC56</f>
        <v>99</v>
      </c>
      <c r="O54" s="3">
        <f>'Рейтинговая таблица организаций'!AH56</f>
        <v>60</v>
      </c>
      <c r="P54" s="20">
        <f>'Рейтинговая таблица организаций'!AI56</f>
        <v>60</v>
      </c>
      <c r="Q54" s="20">
        <f>'Рейтинговая таблица организаций'!AJ56</f>
        <v>100</v>
      </c>
      <c r="R54" s="22">
        <f>'Рейтинговая таблица организаций'!AK56</f>
        <v>72</v>
      </c>
      <c r="S54" s="3">
        <f>'Рейтинговая таблица организаций'!AR56</f>
        <v>100</v>
      </c>
      <c r="T54" s="3">
        <f>'Рейтинговая таблица организаций'!AS56</f>
        <v>100</v>
      </c>
      <c r="U54" s="3">
        <f>'Рейтинговая таблица организаций'!AT56</f>
        <v>100</v>
      </c>
      <c r="V54" s="22">
        <f>'Рейтинговая таблица организаций'!AU56</f>
        <v>100</v>
      </c>
      <c r="W54" s="3">
        <f>'Рейтинговая таблица организаций'!BB56</f>
        <v>100</v>
      </c>
      <c r="X54" s="3">
        <f>'Рейтинговая таблица организаций'!BC56</f>
        <v>98</v>
      </c>
      <c r="Y54" s="3">
        <f>'Рейтинговая таблица организаций'!BD56</f>
        <v>99</v>
      </c>
      <c r="Z54" s="22">
        <f>'Рейтинговая таблица организаций'!BE56</f>
        <v>99.1</v>
      </c>
      <c r="AA54" s="23">
        <f>'Рейтинговая таблица организаций'!BF56</f>
        <v>93.940000000000012</v>
      </c>
    </row>
    <row r="55" spans="1:27" x14ac:dyDescent="0.25">
      <c r="A55" s="5">
        <f>'бланки '!D59</f>
        <v>54</v>
      </c>
      <c r="B55" s="5" t="str">
        <f>'Рейтинговая таблица организаций'!B57</f>
        <v>ГБДОУ «ДЕТСКИЙ САД-ЯСЛИ №1 Г.МАЛГОБЕКА»</v>
      </c>
      <c r="C55" s="5">
        <f>'Рейтинговая таблица организаций'!M57</f>
        <v>100</v>
      </c>
      <c r="D55" s="5">
        <f>'Рейтинговая таблица организаций'!N57</f>
        <v>100</v>
      </c>
      <c r="E55" s="3">
        <f>'Рейтинговая таблица организаций'!Q57</f>
        <v>100</v>
      </c>
      <c r="F55" s="3">
        <f>'Рейтинговая таблица организаций'!R57</f>
        <v>100</v>
      </c>
      <c r="G55" s="3">
        <f>'Рейтинговая таблица организаций'!O57</f>
        <v>97.5</v>
      </c>
      <c r="H55" s="3">
        <f>'Рейтинговая таблица организаций'!P57</f>
        <v>100</v>
      </c>
      <c r="I55" s="3">
        <f>'Рейтинговая таблица организаций'!S57</f>
        <v>98</v>
      </c>
      <c r="J55" s="22">
        <f>'Рейтинговая таблица организаций'!T57</f>
        <v>99.2</v>
      </c>
      <c r="K55" s="3">
        <f>'Рейтинговая таблица организаций'!Z57</f>
        <v>100</v>
      </c>
      <c r="L55" s="3">
        <f t="shared" si="1"/>
        <v>96</v>
      </c>
      <c r="M55" s="3">
        <f>'Рейтинговая таблица организаций'!AB57</f>
        <v>92</v>
      </c>
      <c r="N55" s="22">
        <f>'Рейтинговая таблица организаций'!AC57</f>
        <v>96</v>
      </c>
      <c r="O55" s="3">
        <f>'Рейтинговая таблица организаций'!AH57</f>
        <v>80</v>
      </c>
      <c r="P55" s="20">
        <f>'Рейтинговая таблица организаций'!AI57</f>
        <v>60</v>
      </c>
      <c r="Q55" s="20">
        <f>'Рейтинговая таблица организаций'!AJ57</f>
        <v>100</v>
      </c>
      <c r="R55" s="22">
        <f>'Рейтинговая таблица организаций'!AK57</f>
        <v>78</v>
      </c>
      <c r="S55" s="3">
        <f>'Рейтинговая таблица организаций'!AR57</f>
        <v>92</v>
      </c>
      <c r="T55" s="3">
        <f>'Рейтинговая таблица организаций'!AS57</f>
        <v>94</v>
      </c>
      <c r="U55" s="3">
        <f>'Рейтинговая таблица организаций'!AT57</f>
        <v>97</v>
      </c>
      <c r="V55" s="22">
        <f>'Рейтинговая таблица организаций'!AU57</f>
        <v>93.8</v>
      </c>
      <c r="W55" s="3">
        <f>'Рейтинговая таблица организаций'!BB57</f>
        <v>90</v>
      </c>
      <c r="X55" s="3">
        <f>'Рейтинговая таблица организаций'!BC57</f>
        <v>100</v>
      </c>
      <c r="Y55" s="3">
        <f>'Рейтинговая таблица организаций'!BD57</f>
        <v>94</v>
      </c>
      <c r="Z55" s="22">
        <f>'Рейтинговая таблица организаций'!BE57</f>
        <v>94</v>
      </c>
      <c r="AA55" s="23">
        <f>'Рейтинговая таблица организаций'!BF57</f>
        <v>92.2</v>
      </c>
    </row>
    <row r="56" spans="1:27" x14ac:dyDescent="0.25">
      <c r="A56" s="5">
        <f>'бланки '!D60</f>
        <v>55</v>
      </c>
      <c r="B56" s="5" t="str">
        <f>'Рейтинговая таблица организаций'!B58</f>
        <v>ГБДОУ «Детский сад №7 с.п.Сагопши» Теремок»</v>
      </c>
      <c r="C56" s="5">
        <f>'Рейтинговая таблица организаций'!M58</f>
        <v>100</v>
      </c>
      <c r="D56" s="5">
        <f>'Рейтинговая таблица организаций'!N58</f>
        <v>100</v>
      </c>
      <c r="E56" s="3">
        <f>'Рейтинговая таблица организаций'!Q58</f>
        <v>100</v>
      </c>
      <c r="F56" s="3">
        <f>'Рейтинговая таблица организаций'!R58</f>
        <v>100</v>
      </c>
      <c r="G56" s="3">
        <f>'Рейтинговая таблица организаций'!O58</f>
        <v>96.296296296296291</v>
      </c>
      <c r="H56" s="3">
        <f>'Рейтинговая таблица организаций'!P58</f>
        <v>95.454545454545453</v>
      </c>
      <c r="I56" s="3">
        <f>'Рейтинговая таблица организаций'!S58</f>
        <v>95</v>
      </c>
      <c r="J56" s="22">
        <f>'Рейтинговая таблица организаций'!T58</f>
        <v>98</v>
      </c>
      <c r="K56" s="3">
        <f>'Рейтинговая таблица организаций'!Z58</f>
        <v>100</v>
      </c>
      <c r="L56" s="3">
        <f t="shared" si="1"/>
        <v>97</v>
      </c>
      <c r="M56" s="3">
        <f>'Рейтинговая таблица организаций'!AB58</f>
        <v>94</v>
      </c>
      <c r="N56" s="22">
        <f>'Рейтинговая таблица организаций'!AC58</f>
        <v>97</v>
      </c>
      <c r="O56" s="3">
        <f>'Рейтинговая таблица организаций'!AH58</f>
        <v>20</v>
      </c>
      <c r="P56" s="20">
        <f>'Рейтинговая таблица организаций'!AI58</f>
        <v>100</v>
      </c>
      <c r="Q56" s="20">
        <f>'Рейтинговая таблица организаций'!AJ58</f>
        <v>100</v>
      </c>
      <c r="R56" s="22">
        <f>'Рейтинговая таблица организаций'!AK58</f>
        <v>76</v>
      </c>
      <c r="S56" s="3">
        <f>'Рейтинговая таблица организаций'!AR58</f>
        <v>100</v>
      </c>
      <c r="T56" s="3">
        <f>'Рейтинговая таблица организаций'!AS58</f>
        <v>97</v>
      </c>
      <c r="U56" s="3">
        <f>'Рейтинговая таблица организаций'!AT58</f>
        <v>96</v>
      </c>
      <c r="V56" s="22">
        <f>'Рейтинговая таблица организаций'!AU58</f>
        <v>98</v>
      </c>
      <c r="W56" s="3">
        <f>'Рейтинговая таблица организаций'!BB58</f>
        <v>97</v>
      </c>
      <c r="X56" s="3">
        <f>'Рейтинговая таблица организаций'!BC58</f>
        <v>100</v>
      </c>
      <c r="Y56" s="3">
        <f>'Рейтинговая таблица организаций'!BD58</f>
        <v>97</v>
      </c>
      <c r="Z56" s="22">
        <f>'Рейтинговая таблица организаций'!BE58</f>
        <v>97.6</v>
      </c>
      <c r="AA56" s="23">
        <f>'Рейтинговая таблица организаций'!BF58</f>
        <v>93.320000000000007</v>
      </c>
    </row>
    <row r="57" spans="1:27" x14ac:dyDescent="0.25">
      <c r="A57" s="5">
        <f>'бланки '!D61</f>
        <v>56</v>
      </c>
      <c r="B57" s="5" t="str">
        <f>'Рейтинговая таблица организаций'!B59</f>
        <v>ГБДОУ «Детский сад №10 с.п.Инарки «Мир Чудес»</v>
      </c>
      <c r="C57" s="5">
        <f>'Рейтинговая таблица организаций'!M59</f>
        <v>100</v>
      </c>
      <c r="D57" s="5">
        <f>'Рейтинговая таблица организаций'!N59</f>
        <v>100</v>
      </c>
      <c r="E57" s="3">
        <f>'Рейтинговая таблица организаций'!Q59</f>
        <v>100</v>
      </c>
      <c r="F57" s="3">
        <f>'Рейтинговая таблица организаций'!R59</f>
        <v>100</v>
      </c>
      <c r="G57" s="3">
        <f>'Рейтинговая таблица организаций'!O59</f>
        <v>98.936170212765958</v>
      </c>
      <c r="H57" s="3">
        <f>'Рейтинговая таблица организаций'!P59</f>
        <v>98.94736842105263</v>
      </c>
      <c r="I57" s="3">
        <f>'Рейтинговая таблица организаций'!S59</f>
        <v>98</v>
      </c>
      <c r="J57" s="22">
        <f>'Рейтинговая таблица организаций'!T59</f>
        <v>99.2</v>
      </c>
      <c r="K57" s="3">
        <f>'Рейтинговая таблица организаций'!Z59</f>
        <v>100</v>
      </c>
      <c r="L57" s="3">
        <f t="shared" si="1"/>
        <v>99.5</v>
      </c>
      <c r="M57" s="3">
        <f>'Рейтинговая таблица организаций'!AB59</f>
        <v>99</v>
      </c>
      <c r="N57" s="22">
        <f>'Рейтинговая таблица организаций'!AC59</f>
        <v>99.5</v>
      </c>
      <c r="O57" s="3">
        <f>'Рейтинговая таблица организаций'!AH59</f>
        <v>100</v>
      </c>
      <c r="P57" s="20">
        <f>'Рейтинговая таблица организаций'!AI59</f>
        <v>100</v>
      </c>
      <c r="Q57" s="20">
        <f>'Рейтинговая таблица организаций'!AJ59</f>
        <v>100</v>
      </c>
      <c r="R57" s="22">
        <f>'Рейтинговая таблица организаций'!AK59</f>
        <v>100</v>
      </c>
      <c r="S57" s="3">
        <f>'Рейтинговая таблица организаций'!AR59</f>
        <v>100</v>
      </c>
      <c r="T57" s="3">
        <f>'Рейтинговая таблица организаций'!AS59</f>
        <v>100</v>
      </c>
      <c r="U57" s="3">
        <f>'Рейтинговая таблица организаций'!AT59</f>
        <v>100</v>
      </c>
      <c r="V57" s="22">
        <f>'Рейтинговая таблица организаций'!AU59</f>
        <v>100</v>
      </c>
      <c r="W57" s="3">
        <f>'Рейтинговая таблица организаций'!BB59</f>
        <v>100</v>
      </c>
      <c r="X57" s="3">
        <f>'Рейтинговая таблица организаций'!BC59</f>
        <v>99</v>
      </c>
      <c r="Y57" s="3">
        <f>'Рейтинговая таблица организаций'!BD59</f>
        <v>100</v>
      </c>
      <c r="Z57" s="22">
        <f>'Рейтинговая таблица организаций'!BE59</f>
        <v>99.8</v>
      </c>
      <c r="AA57" s="23">
        <f>'Рейтинговая таблица организаций'!BF59</f>
        <v>99.7</v>
      </c>
    </row>
    <row r="58" spans="1:27" x14ac:dyDescent="0.25">
      <c r="A58" s="5">
        <f>'бланки '!D62</f>
        <v>57</v>
      </c>
      <c r="B58" s="5" t="str">
        <f>'Рейтинговая таблица организаций'!B60</f>
        <v>ГБДОУ «ДЕТСКИЙ САД №11 С. П. ПСЕДАХ «РОДНИЧОК»</v>
      </c>
      <c r="C58" s="5">
        <f>'Рейтинговая таблица организаций'!M60</f>
        <v>100</v>
      </c>
      <c r="D58" s="5">
        <f>'Рейтинговая таблица организаций'!N60</f>
        <v>100</v>
      </c>
      <c r="E58" s="3">
        <f>'Рейтинговая таблица организаций'!Q60</f>
        <v>100</v>
      </c>
      <c r="F58" s="3">
        <f>'Рейтинговая таблица организаций'!R60</f>
        <v>100</v>
      </c>
      <c r="G58" s="3">
        <f>'Рейтинговая таблица организаций'!O60</f>
        <v>98.80952380952381</v>
      </c>
      <c r="H58" s="3">
        <f>'Рейтинговая таблица организаций'!P60</f>
        <v>97.5</v>
      </c>
      <c r="I58" s="3">
        <f>'Рейтинговая таблица организаций'!S60</f>
        <v>98</v>
      </c>
      <c r="J58" s="22">
        <f>'Рейтинговая таблица организаций'!T60</f>
        <v>99.2</v>
      </c>
      <c r="K58" s="3">
        <f>'Рейтинговая таблица организаций'!Z60</f>
        <v>100</v>
      </c>
      <c r="L58" s="3">
        <f t="shared" si="1"/>
        <v>98</v>
      </c>
      <c r="M58" s="3">
        <f>'Рейтинговая таблица организаций'!AB60</f>
        <v>96</v>
      </c>
      <c r="N58" s="22">
        <f>'Рейтинговая таблица организаций'!AC60</f>
        <v>98</v>
      </c>
      <c r="O58" s="3">
        <f>'Рейтинговая таблица организаций'!AH60</f>
        <v>80</v>
      </c>
      <c r="P58" s="20">
        <f>'Рейтинговая таблица организаций'!AI60</f>
        <v>80</v>
      </c>
      <c r="Q58" s="20">
        <f>'Рейтинговая таблица организаций'!AJ60</f>
        <v>100</v>
      </c>
      <c r="R58" s="22">
        <f>'Рейтинговая таблица организаций'!AK60</f>
        <v>86</v>
      </c>
      <c r="S58" s="3">
        <f>'Рейтинговая таблица организаций'!AR60</f>
        <v>99</v>
      </c>
      <c r="T58" s="3">
        <f>'Рейтинговая таблица организаций'!AS60</f>
        <v>98</v>
      </c>
      <c r="U58" s="3">
        <f>'Рейтинговая таблица организаций'!AT60</f>
        <v>100</v>
      </c>
      <c r="V58" s="22">
        <f>'Рейтинговая таблица организаций'!AU60</f>
        <v>98.8</v>
      </c>
      <c r="W58" s="3">
        <f>'Рейтинговая таблица организаций'!BB60</f>
        <v>97</v>
      </c>
      <c r="X58" s="3">
        <f>'Рейтинговая таблица организаций'!BC60</f>
        <v>99</v>
      </c>
      <c r="Y58" s="3">
        <f>'Рейтинговая таблица организаций'!BD60</f>
        <v>97</v>
      </c>
      <c r="Z58" s="22">
        <f>'Рейтинговая таблица организаций'!BE60</f>
        <v>97.4</v>
      </c>
      <c r="AA58" s="23">
        <f>'Рейтинговая таблица организаций'!BF60</f>
        <v>95.88</v>
      </c>
    </row>
    <row r="59" spans="1:27" x14ac:dyDescent="0.25">
      <c r="A59" s="5">
        <f>'бланки '!D63</f>
        <v>58</v>
      </c>
      <c r="B59" s="5" t="str">
        <f>'Рейтинговая таблица организаций'!B61</f>
        <v>ГБОУ «ОСНОВНАЯ ОБЩЕОБРАЗОВАТЕЛЬНАЯ ШКОЛА С.П. СУРХАХИ»</v>
      </c>
      <c r="C59" s="5">
        <f>'Рейтинговая таблица организаций'!M61</f>
        <v>100</v>
      </c>
      <c r="D59" s="5">
        <f>'Рейтинговая таблица организаций'!N61</f>
        <v>100</v>
      </c>
      <c r="E59" s="3">
        <f>'Рейтинговая таблица организаций'!Q61</f>
        <v>100</v>
      </c>
      <c r="F59" s="3">
        <f>'Рейтинговая таблица организаций'!R61</f>
        <v>100</v>
      </c>
      <c r="G59" s="3">
        <f>'Рейтинговая таблица организаций'!O61</f>
        <v>95.852534562211972</v>
      </c>
      <c r="H59" s="3">
        <f>'Рейтинговая таблица организаций'!P61</f>
        <v>96.078431372549019</v>
      </c>
      <c r="I59" s="3">
        <f>'Рейтинговая таблица организаций'!S61</f>
        <v>95</v>
      </c>
      <c r="J59" s="22">
        <f>'Рейтинговая таблица организаций'!T61</f>
        <v>98</v>
      </c>
      <c r="K59" s="3">
        <f>'Рейтинговая таблица организаций'!Z61</f>
        <v>100</v>
      </c>
      <c r="L59" s="3">
        <f t="shared" si="1"/>
        <v>99.5</v>
      </c>
      <c r="M59" s="3">
        <f>'Рейтинговая таблица организаций'!AB61</f>
        <v>99</v>
      </c>
      <c r="N59" s="22">
        <f>'Рейтинговая таблица организаций'!AC61</f>
        <v>99.5</v>
      </c>
      <c r="O59" s="3">
        <f>'Рейтинговая таблица организаций'!AH61</f>
        <v>80</v>
      </c>
      <c r="P59" s="20">
        <f>'Рейтинговая таблица организаций'!AI61</f>
        <v>60</v>
      </c>
      <c r="Q59" s="20">
        <f>'Рейтинговая таблица организаций'!AJ61</f>
        <v>98</v>
      </c>
      <c r="R59" s="22">
        <f>'Рейтинговая таблица организаций'!AK61</f>
        <v>77.400000000000006</v>
      </c>
      <c r="S59" s="3">
        <f>'Рейтинговая таблица организаций'!AR61</f>
        <v>100</v>
      </c>
      <c r="T59" s="3">
        <f>'Рейтинговая таблица организаций'!AS61</f>
        <v>100</v>
      </c>
      <c r="U59" s="3">
        <f>'Рейтинговая таблица организаций'!AT61</f>
        <v>99</v>
      </c>
      <c r="V59" s="22">
        <f>'Рейтинговая таблица организаций'!AU61</f>
        <v>99.8</v>
      </c>
      <c r="W59" s="3">
        <f>'Рейтинговая таблица организаций'!BB61</f>
        <v>98</v>
      </c>
      <c r="X59" s="3">
        <f>'Рейтинговая таблица организаций'!BC61</f>
        <v>99</v>
      </c>
      <c r="Y59" s="3">
        <f>'Рейтинговая таблица организаций'!BD61</f>
        <v>100</v>
      </c>
      <c r="Z59" s="22">
        <f>'Рейтинговая таблица организаций'!BE61</f>
        <v>99.2</v>
      </c>
      <c r="AA59" s="23">
        <f>'Рейтинговая таблица организаций'!BF61</f>
        <v>94.78</v>
      </c>
    </row>
    <row r="60" spans="1:27" x14ac:dyDescent="0.25">
      <c r="A60" s="5">
        <f>'бланки '!D64</f>
        <v>59</v>
      </c>
      <c r="B60" s="5" t="str">
        <f>'Рейтинговая таблица организаций'!B62</f>
        <v>ГБОУ «ООШ С.П. ПЛИЕВО»</v>
      </c>
      <c r="C60" s="5">
        <f>'Рейтинговая таблица организаций'!M62</f>
        <v>100</v>
      </c>
      <c r="D60" s="5">
        <f>'Рейтинговая таблица организаций'!N62</f>
        <v>100</v>
      </c>
      <c r="E60" s="3">
        <f>'Рейтинговая таблица организаций'!Q62</f>
        <v>100</v>
      </c>
      <c r="F60" s="3">
        <f>'Рейтинговая таблица организаций'!R62</f>
        <v>100</v>
      </c>
      <c r="G60" s="3">
        <f>'Рейтинговая таблица организаций'!O62</f>
        <v>99.009900990099013</v>
      </c>
      <c r="H60" s="3">
        <f>'Рейтинговая таблица организаций'!P62</f>
        <v>97.46192893401016</v>
      </c>
      <c r="I60" s="3">
        <f>'Рейтинговая таблица организаций'!S62</f>
        <v>98</v>
      </c>
      <c r="J60" s="22">
        <f>'Рейтинговая таблица организаций'!T62</f>
        <v>99.2</v>
      </c>
      <c r="K60" s="3">
        <f>'Рейтинговая таблица организаций'!Z62</f>
        <v>100</v>
      </c>
      <c r="L60" s="3">
        <f t="shared" si="1"/>
        <v>96.5</v>
      </c>
      <c r="M60" s="3">
        <f>'Рейтинговая таблица организаций'!AB62</f>
        <v>93</v>
      </c>
      <c r="N60" s="22">
        <f>'Рейтинговая таблица организаций'!AC62</f>
        <v>96.5</v>
      </c>
      <c r="O60" s="3">
        <f>'Рейтинговая таблица организаций'!AH62</f>
        <v>20</v>
      </c>
      <c r="P60" s="20">
        <f>'Рейтинговая таблица организаций'!AI62</f>
        <v>100</v>
      </c>
      <c r="Q60" s="20">
        <f>'Рейтинговая таблица организаций'!AJ62</f>
        <v>97</v>
      </c>
      <c r="R60" s="22">
        <f>'Рейтинговая таблица организаций'!AK62</f>
        <v>75.099999999999994</v>
      </c>
      <c r="S60" s="3">
        <f>'Рейтинговая таблица организаций'!AR62</f>
        <v>96</v>
      </c>
      <c r="T60" s="3">
        <f>'Рейтинговая таблица организаций'!AS62</f>
        <v>99</v>
      </c>
      <c r="U60" s="3">
        <f>'Рейтинговая таблица организаций'!AT62</f>
        <v>98</v>
      </c>
      <c r="V60" s="22">
        <f>'Рейтинговая таблица организаций'!AU62</f>
        <v>97.6</v>
      </c>
      <c r="W60" s="3">
        <f>'Рейтинговая таблица организаций'!BB62</f>
        <v>94</v>
      </c>
      <c r="X60" s="3">
        <f>'Рейтинговая таблица организаций'!BC62</f>
        <v>97</v>
      </c>
      <c r="Y60" s="3">
        <f>'Рейтинговая таблица организаций'!BD62</f>
        <v>97</v>
      </c>
      <c r="Z60" s="22">
        <f>'Рейтинговая таблица организаций'!BE62</f>
        <v>96.1</v>
      </c>
      <c r="AA60" s="23">
        <f>'Рейтинговая таблица организаций'!BF62</f>
        <v>92.9</v>
      </c>
    </row>
    <row r="61" spans="1:27" x14ac:dyDescent="0.25">
      <c r="A61" s="5">
        <f>'бланки '!D65</f>
        <v>60</v>
      </c>
      <c r="B61" s="5" t="str">
        <f>'Рейтинговая таблица организаций'!B63</f>
        <v>ГБОУ «ООШ №1 С.П. КАНТЫШЕВО ИМ. ОСМИЕВА Х.С.»</v>
      </c>
      <c r="C61" s="5">
        <f>'Рейтинговая таблица организаций'!M63</f>
        <v>100</v>
      </c>
      <c r="D61" s="5">
        <f>'Рейтинговая таблица организаций'!N63</f>
        <v>100</v>
      </c>
      <c r="E61" s="3">
        <f>'Рейтинговая таблица организаций'!Q63</f>
        <v>100</v>
      </c>
      <c r="F61" s="3">
        <f>'Рейтинговая таблица организаций'!R63</f>
        <v>100</v>
      </c>
      <c r="G61" s="3">
        <f>'Рейтинговая таблица организаций'!O63</f>
        <v>99.111111111111114</v>
      </c>
      <c r="H61" s="3">
        <f>'Рейтинговая таблица организаций'!P63</f>
        <v>99.528301886792448</v>
      </c>
      <c r="I61" s="3">
        <f>'Рейтинговая таблица организаций'!S63</f>
        <v>99</v>
      </c>
      <c r="J61" s="22">
        <f>'Рейтинговая таблица организаций'!T63</f>
        <v>99.6</v>
      </c>
      <c r="K61" s="3">
        <f>'Рейтинговая таблица организаций'!Z63</f>
        <v>100</v>
      </c>
      <c r="L61" s="3">
        <f t="shared" si="1"/>
        <v>99.5</v>
      </c>
      <c r="M61" s="3">
        <f>'Рейтинговая таблица организаций'!AB63</f>
        <v>99</v>
      </c>
      <c r="N61" s="22">
        <f>'Рейтинговая таблица организаций'!AC63</f>
        <v>99.5</v>
      </c>
      <c r="O61" s="3">
        <f>'Рейтинговая таблица организаций'!AH63</f>
        <v>60</v>
      </c>
      <c r="P61" s="20">
        <f>'Рейтинговая таблица организаций'!AI63</f>
        <v>60</v>
      </c>
      <c r="Q61" s="20">
        <f>'Рейтинговая таблица организаций'!AJ63</f>
        <v>98</v>
      </c>
      <c r="R61" s="22">
        <f>'Рейтинговая таблица организаций'!AK63</f>
        <v>71.400000000000006</v>
      </c>
      <c r="S61" s="3">
        <f>'Рейтинговая таблица организаций'!AR63</f>
        <v>97</v>
      </c>
      <c r="T61" s="3">
        <f>'Рейтинговая таблица организаций'!AS63</f>
        <v>98</v>
      </c>
      <c r="U61" s="3">
        <f>'Рейтинговая таблица организаций'!AT63</f>
        <v>97</v>
      </c>
      <c r="V61" s="22">
        <f>'Рейтинговая таблица организаций'!AU63</f>
        <v>97.4</v>
      </c>
      <c r="W61" s="3">
        <f>'Рейтинговая таблица организаций'!BB63</f>
        <v>94</v>
      </c>
      <c r="X61" s="3">
        <f>'Рейтинговая таблица организаций'!BC63</f>
        <v>96</v>
      </c>
      <c r="Y61" s="3">
        <f>'Рейтинговая таблица организаций'!BD63</f>
        <v>99</v>
      </c>
      <c r="Z61" s="22">
        <f>'Рейтинговая таблица организаций'!BE63</f>
        <v>96.9</v>
      </c>
      <c r="AA61" s="23">
        <f>'Рейтинговая таблица организаций'!BF63</f>
        <v>92.96</v>
      </c>
    </row>
    <row r="62" spans="1:27" x14ac:dyDescent="0.25">
      <c r="A62" s="5">
        <f>'бланки '!D66</f>
        <v>61</v>
      </c>
      <c r="B62" s="5" t="str">
        <f>'Рейтинговая таблица организаций'!B64</f>
        <v>ГБОУ «СОШ-ДС №1 С.П. КАНТЫШЕВО»</v>
      </c>
      <c r="C62" s="5">
        <f>'Рейтинговая таблица организаций'!M64</f>
        <v>100</v>
      </c>
      <c r="D62" s="5">
        <f>'Рейтинговая таблица организаций'!N64</f>
        <v>100</v>
      </c>
      <c r="E62" s="3">
        <f>'Рейтинговая таблица организаций'!Q64</f>
        <v>100</v>
      </c>
      <c r="F62" s="3">
        <f>'Рейтинговая таблица организаций'!R64</f>
        <v>100</v>
      </c>
      <c r="G62" s="3">
        <f>'Рейтинговая таблица организаций'!O64</f>
        <v>99.459459459459467</v>
      </c>
      <c r="H62" s="3">
        <f>'Рейтинговая таблица организаций'!P64</f>
        <v>99.453551912568301</v>
      </c>
      <c r="I62" s="3">
        <f>'Рейтинговая таблица организаций'!S64</f>
        <v>99</v>
      </c>
      <c r="J62" s="22">
        <f>'Рейтинговая таблица организаций'!T64</f>
        <v>99.6</v>
      </c>
      <c r="K62" s="3">
        <f>'Рейтинговая таблица организаций'!Z64</f>
        <v>100</v>
      </c>
      <c r="L62" s="3">
        <f t="shared" si="1"/>
        <v>100</v>
      </c>
      <c r="M62" s="3">
        <f>'Рейтинговая таблица организаций'!AB64</f>
        <v>100</v>
      </c>
      <c r="N62" s="22">
        <f>'Рейтинговая таблица организаций'!AC64</f>
        <v>100</v>
      </c>
      <c r="O62" s="3">
        <f>'Рейтинговая таблица организаций'!AH64</f>
        <v>80</v>
      </c>
      <c r="P62" s="20">
        <f>'Рейтинговая таблица организаций'!AI64</f>
        <v>80</v>
      </c>
      <c r="Q62" s="20">
        <f>'Рейтинговая таблица организаций'!AJ64</f>
        <v>94</v>
      </c>
      <c r="R62" s="22">
        <f>'Рейтинговая таблица организаций'!AK64</f>
        <v>84.2</v>
      </c>
      <c r="S62" s="3">
        <f>'Рейтинговая таблица организаций'!AR64</f>
        <v>99</v>
      </c>
      <c r="T62" s="3">
        <f>'Рейтинговая таблица организаций'!AS64</f>
        <v>99</v>
      </c>
      <c r="U62" s="3">
        <f>'Рейтинговая таблица организаций'!AT64</f>
        <v>100</v>
      </c>
      <c r="V62" s="22">
        <f>'Рейтинговая таблица организаций'!AU64</f>
        <v>99.2</v>
      </c>
      <c r="W62" s="3">
        <f>'Рейтинговая таблица организаций'!BB64</f>
        <v>100</v>
      </c>
      <c r="X62" s="3">
        <f>'Рейтинговая таблица организаций'!BC64</f>
        <v>99</v>
      </c>
      <c r="Y62" s="3">
        <f>'Рейтинговая таблица организаций'!BD64</f>
        <v>99</v>
      </c>
      <c r="Z62" s="22">
        <f>'Рейтинговая таблица организаций'!BE64</f>
        <v>99.3</v>
      </c>
      <c r="AA62" s="23">
        <f>'Рейтинговая таблица организаций'!BF64</f>
        <v>96.460000000000008</v>
      </c>
    </row>
    <row r="63" spans="1:27" x14ac:dyDescent="0.25">
      <c r="A63" s="5">
        <f>'бланки '!D67</f>
        <v>62</v>
      </c>
      <c r="B63" s="5" t="str">
        <f>'Рейтинговая таблица организаций'!B65</f>
        <v>ГБОУ «СОШ №2 С.П. КАНТЫШЕВО»</v>
      </c>
      <c r="C63" s="5">
        <f>'Рейтинговая таблица организаций'!M65</f>
        <v>100</v>
      </c>
      <c r="D63" s="5">
        <f>'Рейтинговая таблица организаций'!N65</f>
        <v>100</v>
      </c>
      <c r="E63" s="3">
        <f>'Рейтинговая таблица организаций'!Q65</f>
        <v>100</v>
      </c>
      <c r="F63" s="3">
        <f>'Рейтинговая таблица организаций'!R65</f>
        <v>100</v>
      </c>
      <c r="G63" s="3">
        <f>'Рейтинговая таблица организаций'!O65</f>
        <v>98.606271777003485</v>
      </c>
      <c r="H63" s="3">
        <f>'Рейтинговая таблица организаций'!P65</f>
        <v>99.285714285714292</v>
      </c>
      <c r="I63" s="3">
        <f>'Рейтинговая таблица организаций'!S65</f>
        <v>98</v>
      </c>
      <c r="J63" s="22">
        <f>'Рейтинговая таблица организаций'!T65</f>
        <v>99.2</v>
      </c>
      <c r="K63" s="3">
        <f>'Рейтинговая таблица организаций'!Z65</f>
        <v>100</v>
      </c>
      <c r="L63" s="3">
        <f t="shared" si="1"/>
        <v>99.5</v>
      </c>
      <c r="M63" s="3">
        <f>'Рейтинговая таблица организаций'!AB65</f>
        <v>99</v>
      </c>
      <c r="N63" s="22">
        <f>'Рейтинговая таблица организаций'!AC65</f>
        <v>99.5</v>
      </c>
      <c r="O63" s="3">
        <f>'Рейтинговая таблица организаций'!AH65</f>
        <v>40</v>
      </c>
      <c r="P63" s="20">
        <f>'Рейтинговая таблица организаций'!AI65</f>
        <v>60</v>
      </c>
      <c r="Q63" s="20">
        <f>'Рейтинговая таблица организаций'!AJ65</f>
        <v>93</v>
      </c>
      <c r="R63" s="22">
        <f>'Рейтинговая таблица организаций'!AK65</f>
        <v>63.9</v>
      </c>
      <c r="S63" s="3">
        <f>'Рейтинговая таблица организаций'!AR65</f>
        <v>98</v>
      </c>
      <c r="T63" s="3">
        <f>'Рейтинговая таблица организаций'!AS65</f>
        <v>100</v>
      </c>
      <c r="U63" s="3">
        <f>'Рейтинговая таблица организаций'!AT65</f>
        <v>99</v>
      </c>
      <c r="V63" s="22">
        <f>'Рейтинговая таблица организаций'!AU65</f>
        <v>99</v>
      </c>
      <c r="W63" s="3">
        <f>'Рейтинговая таблица организаций'!BB65</f>
        <v>99</v>
      </c>
      <c r="X63" s="3">
        <f>'Рейтинговая таблица организаций'!BC65</f>
        <v>99</v>
      </c>
      <c r="Y63" s="3">
        <f>'Рейтинговая таблица организаций'!BD65</f>
        <v>99</v>
      </c>
      <c r="Z63" s="22">
        <f>'Рейтинговая таблица организаций'!BE65</f>
        <v>99</v>
      </c>
      <c r="AA63" s="23">
        <f>'Рейтинговая таблица организаций'!BF65</f>
        <v>92.11999999999999</v>
      </c>
    </row>
    <row r="64" spans="1:27" x14ac:dyDescent="0.25">
      <c r="A64" s="5">
        <f>'бланки '!D68</f>
        <v>63</v>
      </c>
      <c r="B64" s="5" t="str">
        <f>'Рейтинговая таблица организаций'!B66</f>
        <v>ГБОУ «СОШ №3 С.П. КАНТЫШЕВО»</v>
      </c>
      <c r="C64" s="5">
        <f>'Рейтинговая таблица организаций'!M66</f>
        <v>100</v>
      </c>
      <c r="D64" s="5">
        <f>'Рейтинговая таблица организаций'!N66</f>
        <v>100</v>
      </c>
      <c r="E64" s="3">
        <f>'Рейтинговая таблица организаций'!Q66</f>
        <v>100</v>
      </c>
      <c r="F64" s="3">
        <f>'Рейтинговая таблица организаций'!R66</f>
        <v>100</v>
      </c>
      <c r="G64" s="3">
        <f>'Рейтинговая таблица организаций'!O66</f>
        <v>96.330275229357795</v>
      </c>
      <c r="H64" s="3">
        <f>'Рейтинговая таблица организаций'!P66</f>
        <v>97.63513513513513</v>
      </c>
      <c r="I64" s="3">
        <f>'Рейтинговая таблица организаций'!S66</f>
        <v>96</v>
      </c>
      <c r="J64" s="22">
        <f>'Рейтинговая таблица организаций'!T66</f>
        <v>98.4</v>
      </c>
      <c r="K64" s="3">
        <f>'Рейтинговая таблица организаций'!Z66</f>
        <v>100</v>
      </c>
      <c r="L64" s="3">
        <f t="shared" si="1"/>
        <v>95</v>
      </c>
      <c r="M64" s="3">
        <f>'Рейтинговая таблица организаций'!AB66</f>
        <v>90</v>
      </c>
      <c r="N64" s="22">
        <f>'Рейтинговая таблица организаций'!AC66</f>
        <v>95</v>
      </c>
      <c r="O64" s="3">
        <f>'Рейтинговая таблица организаций'!AH66</f>
        <v>60</v>
      </c>
      <c r="P64" s="20">
        <f>'Рейтинговая таблица организаций'!AI66</f>
        <v>60</v>
      </c>
      <c r="Q64" s="20">
        <f>'Рейтинговая таблица организаций'!AJ66</f>
        <v>92</v>
      </c>
      <c r="R64" s="22">
        <f>'Рейтинговая таблица организаций'!AK66</f>
        <v>69.599999999999994</v>
      </c>
      <c r="S64" s="3">
        <f>'Рейтинговая таблица организаций'!AR66</f>
        <v>94</v>
      </c>
      <c r="T64" s="3">
        <f>'Рейтинговая таблица организаций'!AS66</f>
        <v>95</v>
      </c>
      <c r="U64" s="3">
        <f>'Рейтинговая таблица организаций'!AT66</f>
        <v>98</v>
      </c>
      <c r="V64" s="22">
        <f>'Рейтинговая таблица организаций'!AU66</f>
        <v>95.2</v>
      </c>
      <c r="W64" s="3">
        <f>'Рейтинговая таблица организаций'!BB66</f>
        <v>90</v>
      </c>
      <c r="X64" s="3">
        <f>'Рейтинговая таблица организаций'!BC66</f>
        <v>90</v>
      </c>
      <c r="Y64" s="3">
        <f>'Рейтинговая таблица организаций'!BD66</f>
        <v>93</v>
      </c>
      <c r="Z64" s="22">
        <f>'Рейтинговая таблица организаций'!BE66</f>
        <v>91.5</v>
      </c>
      <c r="AA64" s="23">
        <f>'Рейтинговая таблица организаций'!BF66</f>
        <v>89.94</v>
      </c>
    </row>
    <row r="65" spans="1:27" x14ac:dyDescent="0.25">
      <c r="A65" s="5">
        <f>'бланки '!D69</f>
        <v>64</v>
      </c>
      <c r="B65" s="5" t="str">
        <f>'Рейтинговая таблица организаций'!B67</f>
        <v>ГБОУ «СОШ№3 С.П.ПЛИЕВО»</v>
      </c>
      <c r="C65" s="5">
        <f>'Рейтинговая таблица организаций'!M67</f>
        <v>100</v>
      </c>
      <c r="D65" s="5">
        <f>'Рейтинговая таблица организаций'!N67</f>
        <v>100</v>
      </c>
      <c r="E65" s="3">
        <f>'Рейтинговая таблица организаций'!Q67</f>
        <v>100</v>
      </c>
      <c r="F65" s="3">
        <f>'Рейтинговая таблица организаций'!R67</f>
        <v>100</v>
      </c>
      <c r="G65" s="3">
        <f>'Рейтинговая таблица организаций'!O67</f>
        <v>96.25292740046838</v>
      </c>
      <c r="H65" s="3">
        <f>'Рейтинговая таблица организаций'!P67</f>
        <v>94.794520547945211</v>
      </c>
      <c r="I65" s="3">
        <f>'Рейтинговая таблица организаций'!S67</f>
        <v>95</v>
      </c>
      <c r="J65" s="22">
        <f>'Рейтинговая таблица организаций'!T67</f>
        <v>98</v>
      </c>
      <c r="K65" s="3">
        <f>'Рейтинговая таблица организаций'!Z67</f>
        <v>100</v>
      </c>
      <c r="L65" s="3">
        <f t="shared" si="1"/>
        <v>95</v>
      </c>
      <c r="M65" s="3">
        <f>'Рейтинговая таблица организаций'!AB67</f>
        <v>90</v>
      </c>
      <c r="N65" s="22">
        <f>'Рейтинговая таблица организаций'!AC67</f>
        <v>95</v>
      </c>
      <c r="O65" s="3">
        <f>'Рейтинговая таблица организаций'!AH67</f>
        <v>40</v>
      </c>
      <c r="P65" s="20">
        <f>'Рейтинговая таблица организаций'!AI67</f>
        <v>60</v>
      </c>
      <c r="Q65" s="20">
        <f>'Рейтинговая таблица организаций'!AJ67</f>
        <v>94</v>
      </c>
      <c r="R65" s="22">
        <f>'Рейтинговая таблица организаций'!AK67</f>
        <v>64.2</v>
      </c>
      <c r="S65" s="3">
        <f>'Рейтинговая таблица организаций'!AR67</f>
        <v>94</v>
      </c>
      <c r="T65" s="3">
        <f>'Рейтинговая таблица организаций'!AS67</f>
        <v>95</v>
      </c>
      <c r="U65" s="3">
        <f>'Рейтинговая таблица организаций'!AT67</f>
        <v>96</v>
      </c>
      <c r="V65" s="22">
        <f>'Рейтинговая таблица организаций'!AU67</f>
        <v>94.8</v>
      </c>
      <c r="W65" s="3">
        <f>'Рейтинговая таблица организаций'!BB67</f>
        <v>96</v>
      </c>
      <c r="X65" s="3">
        <f>'Рейтинговая таблица организаций'!BC67</f>
        <v>93</v>
      </c>
      <c r="Y65" s="3">
        <f>'Рейтинговая таблица организаций'!BD67</f>
        <v>95</v>
      </c>
      <c r="Z65" s="22">
        <f>'Рейтинговая таблица организаций'!BE67</f>
        <v>94.9</v>
      </c>
      <c r="AA65" s="23">
        <f>'Рейтинговая таблица организаций'!BF67</f>
        <v>89.38</v>
      </c>
    </row>
    <row r="66" spans="1:27" x14ac:dyDescent="0.25">
      <c r="A66" s="5">
        <f>'бланки '!D70</f>
        <v>65</v>
      </c>
      <c r="B66" s="5" t="str">
        <f>'Рейтинговая таблица организаций'!B68</f>
        <v>ГБОУ «СОШ С.П. ДОЛАКОВО»</v>
      </c>
      <c r="C66" s="5">
        <f>'Рейтинговая таблица организаций'!M68</f>
        <v>100</v>
      </c>
      <c r="D66" s="5">
        <f>'Рейтинговая таблица организаций'!N68</f>
        <v>100</v>
      </c>
      <c r="E66" s="3">
        <f>'Рейтинговая таблица организаций'!Q68</f>
        <v>100</v>
      </c>
      <c r="F66" s="3">
        <f>'Рейтинговая таблица организаций'!R68</f>
        <v>100</v>
      </c>
      <c r="G66" s="3">
        <f>'Рейтинговая таблица организаций'!O68</f>
        <v>96.825396825396822</v>
      </c>
      <c r="H66" s="3">
        <f>'Рейтинговая таблица организаций'!P68</f>
        <v>95.480225988700568</v>
      </c>
      <c r="I66" s="3">
        <f>'Рейтинговая таблица организаций'!S68</f>
        <v>96</v>
      </c>
      <c r="J66" s="22">
        <f>'Рейтинговая таблица организаций'!T68</f>
        <v>98.4</v>
      </c>
      <c r="K66" s="3">
        <f>'Рейтинговая таблица организаций'!Z68</f>
        <v>100</v>
      </c>
      <c r="L66" s="3">
        <f t="shared" si="1"/>
        <v>97</v>
      </c>
      <c r="M66" s="3">
        <f>'Рейтинговая таблица организаций'!AB68</f>
        <v>94</v>
      </c>
      <c r="N66" s="22">
        <f>'Рейтинговая таблица организаций'!AC68</f>
        <v>97</v>
      </c>
      <c r="O66" s="3">
        <f>'Рейтинговая таблица организаций'!AH68</f>
        <v>20</v>
      </c>
      <c r="P66" s="20">
        <f>'Рейтинговая таблица организаций'!AI68</f>
        <v>60</v>
      </c>
      <c r="Q66" s="20">
        <f>'Рейтинговая таблица организаций'!AJ68</f>
        <v>100</v>
      </c>
      <c r="R66" s="22">
        <f>'Рейтинговая таблица организаций'!AK68</f>
        <v>60</v>
      </c>
      <c r="S66" s="3">
        <f>'Рейтинговая таблица организаций'!AR68</f>
        <v>96</v>
      </c>
      <c r="T66" s="3">
        <f>'Рейтинговая таблица организаций'!AS68</f>
        <v>96</v>
      </c>
      <c r="U66" s="3">
        <f>'Рейтинговая таблица организаций'!AT68</f>
        <v>98</v>
      </c>
      <c r="V66" s="22">
        <f>'Рейтинговая таблица организаций'!AU68</f>
        <v>96.4</v>
      </c>
      <c r="W66" s="3">
        <f>'Рейтинговая таблица организаций'!BB68</f>
        <v>94</v>
      </c>
      <c r="X66" s="3">
        <f>'Рейтинговая таблица организаций'!BC68</f>
        <v>95</v>
      </c>
      <c r="Y66" s="3">
        <f>'Рейтинговая таблица организаций'!BD68</f>
        <v>95</v>
      </c>
      <c r="Z66" s="22">
        <f>'Рейтинговая таблица организаций'!BE68</f>
        <v>94.7</v>
      </c>
      <c r="AA66" s="23">
        <f>'Рейтинговая таблица организаций'!BF68</f>
        <v>89.3</v>
      </c>
    </row>
    <row r="67" spans="1:27" x14ac:dyDescent="0.25">
      <c r="A67" s="5">
        <f>'бланки '!D71</f>
        <v>66</v>
      </c>
      <c r="B67" s="5" t="str">
        <f>'Рейтинговая таблица организаций'!B69</f>
        <v>ГБОУ «СОШ№3 «С.П. Долаково»</v>
      </c>
      <c r="C67" s="5">
        <f>'Рейтинговая таблица организаций'!M69</f>
        <v>100</v>
      </c>
      <c r="D67" s="5">
        <f>'Рейтинговая таблица организаций'!N69</f>
        <v>100</v>
      </c>
      <c r="E67" s="3">
        <f>'Рейтинговая таблица организаций'!Q69</f>
        <v>100</v>
      </c>
      <c r="F67" s="3">
        <f>'Рейтинговая таблица организаций'!R69</f>
        <v>100</v>
      </c>
      <c r="G67" s="3">
        <f>'Рейтинговая таблица организаций'!O69</f>
        <v>99.264705882352942</v>
      </c>
      <c r="H67" s="3">
        <f>'Рейтинговая таблица организаций'!P69</f>
        <v>100</v>
      </c>
      <c r="I67" s="3">
        <f>'Рейтинговая таблица организаций'!S69</f>
        <v>99</v>
      </c>
      <c r="J67" s="22">
        <f>'Рейтинговая таблица организаций'!T69</f>
        <v>99.6</v>
      </c>
      <c r="K67" s="3">
        <f>'Рейтинговая таблица организаций'!Z69</f>
        <v>100</v>
      </c>
      <c r="L67" s="3">
        <f t="shared" si="1"/>
        <v>99.5</v>
      </c>
      <c r="M67" s="3">
        <f>'Рейтинговая таблица организаций'!AB69</f>
        <v>99</v>
      </c>
      <c r="N67" s="22">
        <f>'Рейтинговая таблица организаций'!AC69</f>
        <v>99.5</v>
      </c>
      <c r="O67" s="3">
        <f>'Рейтинговая таблица организаций'!AH69</f>
        <v>60</v>
      </c>
      <c r="P67" s="20">
        <f>'Рейтинговая таблица организаций'!AI69</f>
        <v>60</v>
      </c>
      <c r="Q67" s="20">
        <f>'Рейтинговая таблица организаций'!AJ69</f>
        <v>99</v>
      </c>
      <c r="R67" s="22">
        <f>'Рейтинговая таблица организаций'!AK69</f>
        <v>71.7</v>
      </c>
      <c r="S67" s="3">
        <f>'Рейтинговая таблица организаций'!AR69</f>
        <v>93</v>
      </c>
      <c r="T67" s="3">
        <f>'Рейтинговая таблица организаций'!AS69</f>
        <v>99</v>
      </c>
      <c r="U67" s="3">
        <f>'Рейтинговая таблица организаций'!AT69</f>
        <v>96</v>
      </c>
      <c r="V67" s="22">
        <f>'Рейтинговая таблица организаций'!AU69</f>
        <v>96</v>
      </c>
      <c r="W67" s="3">
        <f>'Рейтинговая таблица организаций'!BB69</f>
        <v>96</v>
      </c>
      <c r="X67" s="3">
        <f>'Рейтинговая таблица организаций'!BC69</f>
        <v>95</v>
      </c>
      <c r="Y67" s="3">
        <f>'Рейтинговая таблица организаций'!BD69</f>
        <v>99</v>
      </c>
      <c r="Z67" s="22">
        <f>'Рейтинговая таблица организаций'!BE69</f>
        <v>97.3</v>
      </c>
      <c r="AA67" s="23">
        <f>'Рейтинговая таблица организаций'!BF69</f>
        <v>92.820000000000007</v>
      </c>
    </row>
    <row r="68" spans="1:27" x14ac:dyDescent="0.25">
      <c r="A68" s="5">
        <f>'бланки '!D72</f>
        <v>67</v>
      </c>
      <c r="B68" s="5" t="str">
        <f>'Рейтинговая таблица организаций'!B70</f>
        <v>ГБОУ «СОШ №1 С.П. ЭКАЖЕВО»</v>
      </c>
      <c r="C68" s="5">
        <f>'Рейтинговая таблица организаций'!M70</f>
        <v>100</v>
      </c>
      <c r="D68" s="5">
        <f>'Рейтинговая таблица организаций'!N70</f>
        <v>100</v>
      </c>
      <c r="E68" s="3">
        <f>'Рейтинговая таблица организаций'!Q70</f>
        <v>100</v>
      </c>
      <c r="F68" s="3">
        <f>'Рейтинговая таблица организаций'!R70</f>
        <v>100</v>
      </c>
      <c r="G68" s="3">
        <f>'Рейтинговая таблица организаций'!O70</f>
        <v>96.621621621621628</v>
      </c>
      <c r="H68" s="3">
        <f>'Рейтинговая таблица организаций'!P70</f>
        <v>94.680851063829792</v>
      </c>
      <c r="I68" s="3">
        <f>'Рейтинговая таблица организаций'!S70</f>
        <v>95</v>
      </c>
      <c r="J68" s="22">
        <f>'Рейтинговая таблица организаций'!T70</f>
        <v>98</v>
      </c>
      <c r="K68" s="3">
        <f>'Рейтинговая таблица организаций'!Z70</f>
        <v>100</v>
      </c>
      <c r="L68" s="3">
        <f t="shared" si="1"/>
        <v>95</v>
      </c>
      <c r="M68" s="3">
        <f>'Рейтинговая таблица организаций'!AB70</f>
        <v>90</v>
      </c>
      <c r="N68" s="22">
        <f>'Рейтинговая таблица организаций'!AC70</f>
        <v>95</v>
      </c>
      <c r="O68" s="3">
        <f>'Рейтинговая таблица организаций'!AH70</f>
        <v>80</v>
      </c>
      <c r="P68" s="20">
        <f>'Рейтинговая таблица организаций'!AI70</f>
        <v>100</v>
      </c>
      <c r="Q68" s="20">
        <f>'Рейтинговая таблица организаций'!AJ70</f>
        <v>97</v>
      </c>
      <c r="R68" s="22">
        <f>'Рейтинговая таблица организаций'!AK70</f>
        <v>93.1</v>
      </c>
      <c r="S68" s="3">
        <f>'Рейтинговая таблица организаций'!AR70</f>
        <v>94</v>
      </c>
      <c r="T68" s="3">
        <f>'Рейтинговая таблица организаций'!AS70</f>
        <v>95</v>
      </c>
      <c r="U68" s="3">
        <f>'Рейтинговая таблица организаций'!AT70</f>
        <v>98</v>
      </c>
      <c r="V68" s="22">
        <f>'Рейтинговая таблица организаций'!AU70</f>
        <v>95.2</v>
      </c>
      <c r="W68" s="3">
        <f>'Рейтинговая таблица организаций'!BB70</f>
        <v>90</v>
      </c>
      <c r="X68" s="3">
        <f>'Рейтинговая таблица организаций'!BC70</f>
        <v>90</v>
      </c>
      <c r="Y68" s="3">
        <f>'Рейтинговая таблица организаций'!BD70</f>
        <v>93</v>
      </c>
      <c r="Z68" s="22">
        <f>'Рейтинговая таблица организаций'!BE70</f>
        <v>91.5</v>
      </c>
      <c r="AA68" s="23">
        <f>'Рейтинговая таблица организаций'!BF70</f>
        <v>94.56</v>
      </c>
    </row>
    <row r="69" spans="1:27" x14ac:dyDescent="0.25">
      <c r="A69" s="5">
        <f>'бланки '!D73</f>
        <v>68</v>
      </c>
      <c r="B69" s="5" t="str">
        <f>'Рейтинговая таблица организаций'!B71</f>
        <v>ГБОУ «СОШ №2 С.П. ЭКАЖЕВО ИМ. М.М.КАРТОЕВА»</v>
      </c>
      <c r="C69" s="5">
        <f>'Рейтинговая таблица организаций'!M71</f>
        <v>100</v>
      </c>
      <c r="D69" s="5">
        <f>'Рейтинговая таблица организаций'!N71</f>
        <v>100</v>
      </c>
      <c r="E69" s="3">
        <f>'Рейтинговая таблица организаций'!Q71</f>
        <v>100</v>
      </c>
      <c r="F69" s="3">
        <f>'Рейтинговая таблица организаций'!R71</f>
        <v>100</v>
      </c>
      <c r="G69" s="3">
        <f>'Рейтинговая таблица организаций'!O71</f>
        <v>97.345132743362825</v>
      </c>
      <c r="H69" s="3">
        <f>'Рейтинговая таблица организаций'!P71</f>
        <v>98</v>
      </c>
      <c r="I69" s="3">
        <f>'Рейтинговая таблица организаций'!S71</f>
        <v>97</v>
      </c>
      <c r="J69" s="22">
        <f>'Рейтинговая таблица организаций'!T71</f>
        <v>98.8</v>
      </c>
      <c r="K69" s="3">
        <f>'Рейтинговая таблица организаций'!Z71</f>
        <v>100</v>
      </c>
      <c r="L69" s="3">
        <f t="shared" si="1"/>
        <v>97.5</v>
      </c>
      <c r="M69" s="3">
        <f>'Рейтинговая таблица организаций'!AB71</f>
        <v>95</v>
      </c>
      <c r="N69" s="22">
        <f>'Рейтинговая таблица организаций'!AC71</f>
        <v>97.5</v>
      </c>
      <c r="O69" s="3">
        <f>'Рейтинговая таблица организаций'!AH71</f>
        <v>40</v>
      </c>
      <c r="P69" s="20">
        <f>'Рейтинговая таблица организаций'!AI71</f>
        <v>60</v>
      </c>
      <c r="Q69" s="20">
        <f>'Рейтинговая таблица организаций'!AJ71</f>
        <v>94</v>
      </c>
      <c r="R69" s="22">
        <f>'Рейтинговая таблица организаций'!AK71</f>
        <v>64.2</v>
      </c>
      <c r="S69" s="3">
        <f>'Рейтинговая таблица организаций'!AR71</f>
        <v>96</v>
      </c>
      <c r="T69" s="3">
        <f>'Рейтинговая таблица организаций'!AS71</f>
        <v>98</v>
      </c>
      <c r="U69" s="3">
        <f>'Рейтинговая таблица организаций'!AT71</f>
        <v>95</v>
      </c>
      <c r="V69" s="22">
        <f>'Рейтинговая таблица организаций'!AU71</f>
        <v>96.6</v>
      </c>
      <c r="W69" s="3">
        <f>'Рейтинговая таблица организаций'!BB71</f>
        <v>97</v>
      </c>
      <c r="X69" s="3">
        <f>'Рейтинговая таблица организаций'!BC71</f>
        <v>97</v>
      </c>
      <c r="Y69" s="3">
        <f>'Рейтинговая таблица организаций'!BD71</f>
        <v>98</v>
      </c>
      <c r="Z69" s="22">
        <f>'Рейтинговая таблица организаций'!BE71</f>
        <v>97.5</v>
      </c>
      <c r="AA69" s="23">
        <f>'Рейтинговая таблица организаций'!BF71</f>
        <v>90.92</v>
      </c>
    </row>
    <row r="70" spans="1:27" x14ac:dyDescent="0.25">
      <c r="A70" s="5">
        <f>'бланки '!D74</f>
        <v>69</v>
      </c>
      <c r="B70" s="5" t="str">
        <f>'Рейтинговая таблица организаций'!B72</f>
        <v>ГБОУ «СОШ№6 С.П. ЭКАЖЕВО»</v>
      </c>
      <c r="C70" s="5">
        <f>'Рейтинговая таблица организаций'!M72</f>
        <v>100</v>
      </c>
      <c r="D70" s="5">
        <f>'Рейтинговая таблица организаций'!N72</f>
        <v>100</v>
      </c>
      <c r="E70" s="3">
        <f>'Рейтинговая таблица организаций'!Q72</f>
        <v>100</v>
      </c>
      <c r="F70" s="3">
        <f>'Рейтинговая таблица организаций'!R72</f>
        <v>100</v>
      </c>
      <c r="G70" s="3">
        <f>'Рейтинговая таблица организаций'!O72</f>
        <v>99.342105263157904</v>
      </c>
      <c r="H70" s="3">
        <f>'Рейтинговая таблица организаций'!P72</f>
        <v>100</v>
      </c>
      <c r="I70" s="3">
        <f>'Рейтинговая таблица организаций'!S72</f>
        <v>99</v>
      </c>
      <c r="J70" s="22">
        <f>'Рейтинговая таблица организаций'!T72</f>
        <v>99.6</v>
      </c>
      <c r="K70" s="3">
        <f>'Рейтинговая таблица организаций'!Z72</f>
        <v>100</v>
      </c>
      <c r="L70" s="3">
        <f t="shared" si="1"/>
        <v>100</v>
      </c>
      <c r="M70" s="3">
        <f>'Рейтинговая таблица организаций'!AB72</f>
        <v>100</v>
      </c>
      <c r="N70" s="22">
        <f>'Рейтинговая таблица организаций'!AC72</f>
        <v>100</v>
      </c>
      <c r="O70" s="3">
        <f>'Рейтинговая таблица организаций'!AH72</f>
        <v>80</v>
      </c>
      <c r="P70" s="20">
        <f>'Рейтинговая таблица организаций'!AI72</f>
        <v>100</v>
      </c>
      <c r="Q70" s="20">
        <f>'Рейтинговая таблица организаций'!AJ72</f>
        <v>98</v>
      </c>
      <c r="R70" s="22">
        <f>'Рейтинговая таблица организаций'!AK72</f>
        <v>93.4</v>
      </c>
      <c r="S70" s="3">
        <f>'Рейтинговая таблица организаций'!AR72</f>
        <v>99</v>
      </c>
      <c r="T70" s="3">
        <f>'Рейтинговая таблица организаций'!AS72</f>
        <v>99</v>
      </c>
      <c r="U70" s="3">
        <f>'Рейтинговая таблица организаций'!AT72</f>
        <v>100</v>
      </c>
      <c r="V70" s="22">
        <f>'Рейтинговая таблица организаций'!AU72</f>
        <v>99.2</v>
      </c>
      <c r="W70" s="3">
        <f>'Рейтинговая таблица организаций'!BB72</f>
        <v>100</v>
      </c>
      <c r="X70" s="3">
        <f>'Рейтинговая таблица организаций'!BC72</f>
        <v>99</v>
      </c>
      <c r="Y70" s="3">
        <f>'Рейтинговая таблица организаций'!BD72</f>
        <v>99</v>
      </c>
      <c r="Z70" s="22">
        <f>'Рейтинговая таблица организаций'!BE72</f>
        <v>99.3</v>
      </c>
      <c r="AA70" s="23">
        <f>'Рейтинговая таблица организаций'!BF72</f>
        <v>98.3</v>
      </c>
    </row>
    <row r="71" spans="1:27" x14ac:dyDescent="0.25">
      <c r="A71" s="5">
        <f>'бланки '!D75</f>
        <v>70</v>
      </c>
      <c r="B71" s="5" t="str">
        <f>'Рейтинговая таблица организаций'!B73</f>
        <v>ГБОУ «СОШ№7 С.П. Экажево»</v>
      </c>
      <c r="C71" s="5">
        <f>'Рейтинговая таблица организаций'!M73</f>
        <v>100</v>
      </c>
      <c r="D71" s="5">
        <f>'Рейтинговая таблица организаций'!N73</f>
        <v>100</v>
      </c>
      <c r="E71" s="3">
        <f>'Рейтинговая таблица организаций'!Q73</f>
        <v>100</v>
      </c>
      <c r="F71" s="3">
        <f>'Рейтинговая таблица организаций'!R73</f>
        <v>100</v>
      </c>
      <c r="G71" s="3">
        <f>'Рейтинговая таблица организаций'!O73</f>
        <v>99.6</v>
      </c>
      <c r="H71" s="3">
        <f>'Рейтинговая таблица организаций'!P73</f>
        <v>100</v>
      </c>
      <c r="I71" s="3">
        <f>'Рейтинговая таблица организаций'!S73</f>
        <v>99</v>
      </c>
      <c r="J71" s="22">
        <f>'Рейтинговая таблица организаций'!T73</f>
        <v>99.6</v>
      </c>
      <c r="K71" s="3">
        <f>'Рейтинговая таблица организаций'!Z73</f>
        <v>100</v>
      </c>
      <c r="L71" s="3">
        <f t="shared" si="1"/>
        <v>100</v>
      </c>
      <c r="M71" s="3">
        <f>'Рейтинговая таблица организаций'!AB73</f>
        <v>100</v>
      </c>
      <c r="N71" s="22">
        <f>'Рейтинговая таблица организаций'!AC73</f>
        <v>100</v>
      </c>
      <c r="O71" s="3">
        <f>'Рейтинговая таблица организаций'!AH73</f>
        <v>80</v>
      </c>
      <c r="P71" s="20">
        <f>'Рейтинговая таблица организаций'!AI73</f>
        <v>80</v>
      </c>
      <c r="Q71" s="20">
        <f>'Рейтинговая таблица организаций'!AJ73</f>
        <v>98</v>
      </c>
      <c r="R71" s="22">
        <f>'Рейтинговая таблица организаций'!AK73</f>
        <v>85.4</v>
      </c>
      <c r="S71" s="3">
        <f>'Рейтинговая таблица организаций'!AR73</f>
        <v>99</v>
      </c>
      <c r="T71" s="3">
        <f>'Рейтинговая таблица организаций'!AS73</f>
        <v>100</v>
      </c>
      <c r="U71" s="3">
        <f>'Рейтинговая таблица организаций'!AT73</f>
        <v>100</v>
      </c>
      <c r="V71" s="22">
        <f>'Рейтинговая таблица организаций'!AU73</f>
        <v>99.6</v>
      </c>
      <c r="W71" s="3">
        <f>'Рейтинговая таблица организаций'!BB73</f>
        <v>100</v>
      </c>
      <c r="X71" s="3">
        <f>'Рейтинговая таблица организаций'!BC73</f>
        <v>100</v>
      </c>
      <c r="Y71" s="3">
        <f>'Рейтинговая таблица организаций'!BD73</f>
        <v>100</v>
      </c>
      <c r="Z71" s="22">
        <f>'Рейтинговая таблица организаций'!BE73</f>
        <v>100</v>
      </c>
      <c r="AA71" s="23">
        <f>'Рейтинговая таблица организаций'!BF73</f>
        <v>96.92</v>
      </c>
    </row>
    <row r="72" spans="1:27" x14ac:dyDescent="0.25">
      <c r="A72" s="5">
        <f>'бланки '!D76</f>
        <v>71</v>
      </c>
      <c r="B72" s="5" t="str">
        <f>'Рейтинговая таблица организаций'!B74</f>
        <v>ГБОУ «СОШ№3 С.П. БАРСУКИ»</v>
      </c>
      <c r="C72" s="5">
        <f>'Рейтинговая таблица организаций'!M74</f>
        <v>100</v>
      </c>
      <c r="D72" s="5">
        <f>'Рейтинговая таблица организаций'!N74</f>
        <v>100</v>
      </c>
      <c r="E72" s="3">
        <f>'Рейтинговая таблица организаций'!Q74</f>
        <v>100</v>
      </c>
      <c r="F72" s="3">
        <f>'Рейтинговая таблица организаций'!R74</f>
        <v>100</v>
      </c>
      <c r="G72" s="3">
        <f>'Рейтинговая таблица организаций'!O74</f>
        <v>100</v>
      </c>
      <c r="H72" s="3">
        <f>'Рейтинговая таблица организаций'!P74</f>
        <v>100</v>
      </c>
      <c r="I72" s="3">
        <f>'Рейтинговая таблица организаций'!S74</f>
        <v>100</v>
      </c>
      <c r="J72" s="22">
        <f>'Рейтинговая таблица организаций'!T74</f>
        <v>100</v>
      </c>
      <c r="K72" s="3">
        <f>'Рейтинговая таблица организаций'!Z74</f>
        <v>100</v>
      </c>
      <c r="L72" s="3">
        <f t="shared" si="1"/>
        <v>99.5</v>
      </c>
      <c r="M72" s="3">
        <f>'Рейтинговая таблица организаций'!AB74</f>
        <v>99</v>
      </c>
      <c r="N72" s="22">
        <f>'Рейтинговая таблица организаций'!AC74</f>
        <v>99.5</v>
      </c>
      <c r="O72" s="3">
        <f>'Рейтинговая таблица организаций'!AH74</f>
        <v>100</v>
      </c>
      <c r="P72" s="20">
        <f>'Рейтинговая таблица организаций'!AI74</f>
        <v>100</v>
      </c>
      <c r="Q72" s="20">
        <f>'Рейтинговая таблица организаций'!AJ74</f>
        <v>100</v>
      </c>
      <c r="R72" s="22">
        <f>'Рейтинговая таблица организаций'!AK74</f>
        <v>100</v>
      </c>
      <c r="S72" s="3">
        <f>'Рейтинговая таблица организаций'!AR74</f>
        <v>99</v>
      </c>
      <c r="T72" s="3">
        <f>'Рейтинговая таблица организаций'!AS74</f>
        <v>100</v>
      </c>
      <c r="U72" s="3">
        <f>'Рейтинговая таблица организаций'!AT74</f>
        <v>98</v>
      </c>
      <c r="V72" s="22">
        <f>'Рейтинговая таблица организаций'!AU74</f>
        <v>99.2</v>
      </c>
      <c r="W72" s="3">
        <f>'Рейтинговая таблица организаций'!BB74</f>
        <v>97</v>
      </c>
      <c r="X72" s="3">
        <f>'Рейтинговая таблица организаций'!BC74</f>
        <v>98</v>
      </c>
      <c r="Y72" s="3">
        <f>'Рейтинговая таблица организаций'!BD74</f>
        <v>100</v>
      </c>
      <c r="Z72" s="22">
        <f>'Рейтинговая таблица организаций'!BE74</f>
        <v>98.7</v>
      </c>
      <c r="AA72" s="23">
        <f>'Рейтинговая таблица организаций'!BF74</f>
        <v>99.47999999999999</v>
      </c>
    </row>
    <row r="73" spans="1:27" x14ac:dyDescent="0.25">
      <c r="A73" s="5">
        <f>'бланки '!D77</f>
        <v>72</v>
      </c>
      <c r="B73" s="5" t="str">
        <f>'Рейтинговая таблица организаций'!B75</f>
        <v>ГБОУ «СОШ С.П. ГЕЙРБЕК-ЮРТ»</v>
      </c>
      <c r="C73" s="5">
        <f>'Рейтинговая таблица организаций'!M75</f>
        <v>100</v>
      </c>
      <c r="D73" s="5">
        <f>'Рейтинговая таблица организаций'!N75</f>
        <v>100</v>
      </c>
      <c r="E73" s="3">
        <f>'Рейтинговая таблица организаций'!Q75</f>
        <v>100</v>
      </c>
      <c r="F73" s="3">
        <f>'Рейтинговая таблица организаций'!R75</f>
        <v>100</v>
      </c>
      <c r="G73" s="3">
        <f>'Рейтинговая таблица организаций'!O75</f>
        <v>96.428571428571431</v>
      </c>
      <c r="H73" s="3">
        <f>'Рейтинговая таблица организаций'!P75</f>
        <v>100</v>
      </c>
      <c r="I73" s="3">
        <f>'Рейтинговая таблица организаций'!S75</f>
        <v>98</v>
      </c>
      <c r="J73" s="22">
        <f>'Рейтинговая таблица организаций'!T75</f>
        <v>99.2</v>
      </c>
      <c r="K73" s="3">
        <f>'Рейтинговая таблица организаций'!Z75</f>
        <v>100</v>
      </c>
      <c r="L73" s="3">
        <f t="shared" si="1"/>
        <v>96</v>
      </c>
      <c r="M73" s="3">
        <f>'Рейтинговая таблица организаций'!AB75</f>
        <v>92</v>
      </c>
      <c r="N73" s="22">
        <f>'Рейтинговая таблица организаций'!AC75</f>
        <v>96</v>
      </c>
      <c r="O73" s="3">
        <f>'Рейтинговая таблица организаций'!AH75</f>
        <v>60</v>
      </c>
      <c r="P73" s="20">
        <f>'Рейтинговая таблица организаций'!AI75</f>
        <v>60</v>
      </c>
      <c r="Q73" s="20">
        <f>'Рейтинговая таблица организаций'!AJ75</f>
        <v>93</v>
      </c>
      <c r="R73" s="22">
        <f>'Рейтинговая таблица организаций'!AK75</f>
        <v>69.900000000000006</v>
      </c>
      <c r="S73" s="3">
        <f>'Рейтинговая таблица организаций'!AR75</f>
        <v>92</v>
      </c>
      <c r="T73" s="3">
        <f>'Рейтинговая таблица организаций'!AS75</f>
        <v>92</v>
      </c>
      <c r="U73" s="3">
        <f>'Рейтинговая таблица организаций'!AT75</f>
        <v>100</v>
      </c>
      <c r="V73" s="22">
        <f>'Рейтинговая таблица организаций'!AU75</f>
        <v>93.6</v>
      </c>
      <c r="W73" s="3">
        <f>'Рейтинговая таблица организаций'!BB75</f>
        <v>92</v>
      </c>
      <c r="X73" s="3">
        <f>'Рейтинговая таблица организаций'!BC75</f>
        <v>92</v>
      </c>
      <c r="Y73" s="3">
        <f>'Рейтинговая таблица организаций'!BD75</f>
        <v>92</v>
      </c>
      <c r="Z73" s="22">
        <f>'Рейтинговая таблица организаций'!BE75</f>
        <v>92</v>
      </c>
      <c r="AA73" s="23">
        <f>'Рейтинговая таблица организаций'!BF75</f>
        <v>90.140000000000015</v>
      </c>
    </row>
    <row r="74" spans="1:27" x14ac:dyDescent="0.25">
      <c r="A74" s="5">
        <f>'бланки '!D78</f>
        <v>73</v>
      </c>
      <c r="B74" s="5" t="str">
        <f>'Рейтинговая таблица организаций'!B76</f>
        <v>ГБОУ «СОШ №2 С.П. ЯНДАРЕ ИМ. Р. А. ГАНИЖЕВА»</v>
      </c>
      <c r="C74" s="5">
        <f>'Рейтинговая таблица организаций'!M76</f>
        <v>100</v>
      </c>
      <c r="D74" s="5">
        <f>'Рейтинговая таблица организаций'!N76</f>
        <v>100</v>
      </c>
      <c r="E74" s="3">
        <f>'Рейтинговая таблица организаций'!Q76</f>
        <v>100</v>
      </c>
      <c r="F74" s="3">
        <f>'Рейтинговая таблица организаций'!R76</f>
        <v>100</v>
      </c>
      <c r="G74" s="3">
        <f>'Рейтинговая таблица организаций'!O76</f>
        <v>100</v>
      </c>
      <c r="H74" s="3">
        <f>'Рейтинговая таблица организаций'!P76</f>
        <v>98.818897637795274</v>
      </c>
      <c r="I74" s="3">
        <f>'Рейтинговая таблица организаций'!S76</f>
        <v>99</v>
      </c>
      <c r="J74" s="22">
        <f>'Рейтинговая таблица организаций'!T76</f>
        <v>99.6</v>
      </c>
      <c r="K74" s="3">
        <f>'Рейтинговая таблица организаций'!Z76</f>
        <v>100</v>
      </c>
      <c r="L74" s="3">
        <f t="shared" si="1"/>
        <v>100</v>
      </c>
      <c r="M74" s="3">
        <f>'Рейтинговая таблица организаций'!AB76</f>
        <v>100</v>
      </c>
      <c r="N74" s="22">
        <f>'Рейтинговая таблица организаций'!AC76</f>
        <v>100</v>
      </c>
      <c r="O74" s="3">
        <f>'Рейтинговая таблица организаций'!AH76</f>
        <v>40</v>
      </c>
      <c r="P74" s="20">
        <f>'Рейтинговая таблица организаций'!AI76</f>
        <v>60</v>
      </c>
      <c r="Q74" s="20">
        <f>'Рейтинговая таблица организаций'!AJ76</f>
        <v>98</v>
      </c>
      <c r="R74" s="22">
        <f>'Рейтинговая таблица организаций'!AK76</f>
        <v>65.400000000000006</v>
      </c>
      <c r="S74" s="3">
        <f>'Рейтинговая таблица организаций'!AR76</f>
        <v>100</v>
      </c>
      <c r="T74" s="3">
        <f>'Рейтинговая таблица организаций'!AS76</f>
        <v>100</v>
      </c>
      <c r="U74" s="3">
        <f>'Рейтинговая таблица организаций'!AT76</f>
        <v>100</v>
      </c>
      <c r="V74" s="22">
        <f>'Рейтинговая таблица организаций'!AU76</f>
        <v>100</v>
      </c>
      <c r="W74" s="3">
        <f>'Рейтинговая таблица организаций'!BB76</f>
        <v>100</v>
      </c>
      <c r="X74" s="3">
        <f>'Рейтинговая таблица организаций'!BC76</f>
        <v>98</v>
      </c>
      <c r="Y74" s="3">
        <f>'Рейтинговая таблица организаций'!BD76</f>
        <v>100</v>
      </c>
      <c r="Z74" s="22">
        <f>'Рейтинговая таблица организаций'!BE76</f>
        <v>99.6</v>
      </c>
      <c r="AA74" s="23">
        <f>'Рейтинговая таблица организаций'!BF76</f>
        <v>92.92</v>
      </c>
    </row>
    <row r="75" spans="1:27" x14ac:dyDescent="0.25">
      <c r="A75" s="5">
        <f>'бланки '!D79</f>
        <v>74</v>
      </c>
      <c r="B75" s="5" t="str">
        <f>'Рейтинговая таблица организаций'!B77</f>
        <v>ГБОУ «СОШ №3 С.П. ЯНДАРЕ»</v>
      </c>
      <c r="C75" s="5">
        <f>'Рейтинговая таблица организаций'!M77</f>
        <v>100</v>
      </c>
      <c r="D75" s="5">
        <f>'Рейтинговая таблица организаций'!N77</f>
        <v>100</v>
      </c>
      <c r="E75" s="3">
        <f>'Рейтинговая таблица организаций'!Q77</f>
        <v>100</v>
      </c>
      <c r="F75" s="3">
        <f>'Рейтинговая таблица организаций'!R77</f>
        <v>100</v>
      </c>
      <c r="G75" s="3">
        <f>'Рейтинговая таблица организаций'!O77</f>
        <v>100</v>
      </c>
      <c r="H75" s="3">
        <f>'Рейтинговая таблица организаций'!P77</f>
        <v>98.543689320388353</v>
      </c>
      <c r="I75" s="3">
        <f>'Рейтинговая таблица организаций'!S77</f>
        <v>99</v>
      </c>
      <c r="J75" s="22">
        <f>'Рейтинговая таблица организаций'!T77</f>
        <v>99.6</v>
      </c>
      <c r="K75" s="3">
        <f>'Рейтинговая таблица организаций'!Z77</f>
        <v>100</v>
      </c>
      <c r="L75" s="3">
        <f t="shared" si="1"/>
        <v>100</v>
      </c>
      <c r="M75" s="3">
        <f>'Рейтинговая таблица организаций'!AB77</f>
        <v>100</v>
      </c>
      <c r="N75" s="22">
        <f>'Рейтинговая таблица организаций'!AC77</f>
        <v>100</v>
      </c>
      <c r="O75" s="3">
        <f>'Рейтинговая таблица организаций'!AH77</f>
        <v>80</v>
      </c>
      <c r="P75" s="20">
        <f>'Рейтинговая таблица организаций'!AI77</f>
        <v>80</v>
      </c>
      <c r="Q75" s="20">
        <f>'Рейтинговая таблица организаций'!AJ77</f>
        <v>96</v>
      </c>
      <c r="R75" s="22">
        <f>'Рейтинговая таблица организаций'!AK77</f>
        <v>84.8</v>
      </c>
      <c r="S75" s="3">
        <f>'Рейтинговая таблица организаций'!AR77</f>
        <v>100</v>
      </c>
      <c r="T75" s="3">
        <f>'Рейтинговая таблица организаций'!AS77</f>
        <v>99</v>
      </c>
      <c r="U75" s="3">
        <f>'Рейтинговая таблица организаций'!AT77</f>
        <v>100</v>
      </c>
      <c r="V75" s="22">
        <f>'Рейтинговая таблица организаций'!AU77</f>
        <v>99.6</v>
      </c>
      <c r="W75" s="3">
        <f>'Рейтинговая таблица организаций'!BB77</f>
        <v>99</v>
      </c>
      <c r="X75" s="3">
        <f>'Рейтинговая таблица организаций'!BC77</f>
        <v>98</v>
      </c>
      <c r="Y75" s="3">
        <f>'Рейтинговая таблица организаций'!BD77</f>
        <v>99</v>
      </c>
      <c r="Z75" s="22">
        <f>'Рейтинговая таблица организаций'!BE77</f>
        <v>98.8</v>
      </c>
      <c r="AA75" s="23">
        <f>'Рейтинговая таблица организаций'!BF77</f>
        <v>96.56</v>
      </c>
    </row>
    <row r="76" spans="1:27" x14ac:dyDescent="0.25">
      <c r="A76" s="5">
        <f>'бланки '!D80</f>
        <v>75</v>
      </c>
      <c r="B76" s="5" t="str">
        <f>'Рейтинговая таблица организаций'!B78</f>
        <v>ГБОУ КШ</v>
      </c>
      <c r="C76" s="5">
        <f>'Рейтинговая таблица организаций'!M78</f>
        <v>100</v>
      </c>
      <c r="D76" s="5">
        <f>'Рейтинговая таблица организаций'!N78</f>
        <v>100</v>
      </c>
      <c r="E76" s="3">
        <f>'Рейтинговая таблица организаций'!Q78</f>
        <v>100</v>
      </c>
      <c r="F76" s="3">
        <f>'Рейтинговая таблица организаций'!R78</f>
        <v>100</v>
      </c>
      <c r="G76" s="3">
        <f>'Рейтинговая таблица организаций'!O78</f>
        <v>98.168498168498161</v>
      </c>
      <c r="H76" s="3">
        <f>'Рейтинговая таблица организаций'!P78</f>
        <v>93.30708661417323</v>
      </c>
      <c r="I76" s="3">
        <f>'Рейтинговая таблица организаций'!S78</f>
        <v>95</v>
      </c>
      <c r="J76" s="22">
        <f>'Рейтинговая таблица организаций'!T78</f>
        <v>98</v>
      </c>
      <c r="K76" s="3">
        <f>'Рейтинговая таблица организаций'!Z78</f>
        <v>100</v>
      </c>
      <c r="L76" s="3">
        <f t="shared" si="1"/>
        <v>99.5</v>
      </c>
      <c r="M76" s="3">
        <f>'Рейтинговая таблица организаций'!AB78</f>
        <v>99</v>
      </c>
      <c r="N76" s="22">
        <f>'Рейтинговая таблица организаций'!AC78</f>
        <v>99.5</v>
      </c>
      <c r="O76" s="3">
        <f>'Рейтинговая таблица организаций'!AH78</f>
        <v>60</v>
      </c>
      <c r="P76" s="20">
        <f>'Рейтинговая таблица организаций'!AI78</f>
        <v>100</v>
      </c>
      <c r="Q76" s="20">
        <f>'Рейтинговая таблица организаций'!AJ78</f>
        <v>95</v>
      </c>
      <c r="R76" s="22">
        <f>'Рейтинговая таблица организаций'!AK78</f>
        <v>86.5</v>
      </c>
      <c r="S76" s="3">
        <f>'Рейтинговая таблица организаций'!AR78</f>
        <v>100</v>
      </c>
      <c r="T76" s="3">
        <f>'Рейтинговая таблица организаций'!AS78</f>
        <v>100</v>
      </c>
      <c r="U76" s="3">
        <f>'Рейтинговая таблица организаций'!AT78</f>
        <v>100</v>
      </c>
      <c r="V76" s="22">
        <f>'Рейтинговая таблица организаций'!AU78</f>
        <v>100</v>
      </c>
      <c r="W76" s="3">
        <f>'Рейтинговая таблица организаций'!BB78</f>
        <v>100</v>
      </c>
      <c r="X76" s="3">
        <f>'Рейтинговая таблица организаций'!BC78</f>
        <v>98</v>
      </c>
      <c r="Y76" s="3">
        <f>'Рейтинговая таблица организаций'!BD78</f>
        <v>99</v>
      </c>
      <c r="Z76" s="22">
        <f>'Рейтинговая таблица организаций'!BE78</f>
        <v>99.1</v>
      </c>
      <c r="AA76" s="23">
        <f>'Рейтинговая таблица организаций'!BF78</f>
        <v>96.62</v>
      </c>
    </row>
    <row r="77" spans="1:27" x14ac:dyDescent="0.25">
      <c r="A77" s="5">
        <f>'бланки '!D81</f>
        <v>76</v>
      </c>
      <c r="B77" s="5" t="str">
        <f>'Рейтинговая таблица организаций'!B79</f>
        <v>ГБОУ «СОШ №3 С.П. СУРХАХИ»</v>
      </c>
      <c r="C77" s="5">
        <f>'Рейтинговая таблица организаций'!M79</f>
        <v>100</v>
      </c>
      <c r="D77" s="5">
        <f>'Рейтинговая таблица организаций'!N79</f>
        <v>100</v>
      </c>
      <c r="E77" s="3">
        <f>'Рейтинговая таблица организаций'!Q79</f>
        <v>100</v>
      </c>
      <c r="F77" s="3">
        <f>'Рейтинговая таблица организаций'!R79</f>
        <v>100</v>
      </c>
      <c r="G77" s="3">
        <f>'Рейтинговая таблица организаций'!O79</f>
        <v>98.71794871794873</v>
      </c>
      <c r="H77" s="3">
        <f>'Рейтинговая таблица организаций'!P79</f>
        <v>98.71794871794873</v>
      </c>
      <c r="I77" s="3">
        <f>'Рейтинговая таблица организаций'!S79</f>
        <v>98</v>
      </c>
      <c r="J77" s="22">
        <f>'Рейтинговая таблица организаций'!T79</f>
        <v>99.2</v>
      </c>
      <c r="K77" s="3">
        <f>'Рейтинговая таблица организаций'!Z79</f>
        <v>100</v>
      </c>
      <c r="L77" s="3">
        <f t="shared" si="1"/>
        <v>100</v>
      </c>
      <c r="M77" s="3">
        <f>'Рейтинговая таблица организаций'!AB79</f>
        <v>100</v>
      </c>
      <c r="N77" s="22">
        <f>'Рейтинговая таблица организаций'!AC79</f>
        <v>100</v>
      </c>
      <c r="O77" s="3">
        <f>'Рейтинговая таблица организаций'!AH79</f>
        <v>40</v>
      </c>
      <c r="P77" s="20">
        <f>'Рейтинговая таблица организаций'!AI79</f>
        <v>60</v>
      </c>
      <c r="Q77" s="20">
        <f>'Рейтинговая таблица организаций'!AJ79</f>
        <v>96</v>
      </c>
      <c r="R77" s="22">
        <f>'Рейтинговая таблица организаций'!AK79</f>
        <v>64.8</v>
      </c>
      <c r="S77" s="3">
        <f>'Рейтинговая таблица организаций'!AR79</f>
        <v>99</v>
      </c>
      <c r="T77" s="3">
        <f>'Рейтинговая таблица организаций'!AS79</f>
        <v>100</v>
      </c>
      <c r="U77" s="3">
        <f>'Рейтинговая таблица организаций'!AT79</f>
        <v>99</v>
      </c>
      <c r="V77" s="22">
        <f>'Рейтинговая таблица организаций'!AU79</f>
        <v>99.4</v>
      </c>
      <c r="W77" s="3">
        <f>'Рейтинговая таблица организаций'!BB79</f>
        <v>99</v>
      </c>
      <c r="X77" s="3">
        <f>'Рейтинговая таблица организаций'!BC79</f>
        <v>100</v>
      </c>
      <c r="Y77" s="3">
        <f>'Рейтинговая таблица организаций'!BD79</f>
        <v>100</v>
      </c>
      <c r="Z77" s="22">
        <f>'Рейтинговая таблица организаций'!BE79</f>
        <v>99.7</v>
      </c>
      <c r="AA77" s="23">
        <f>'Рейтинговая таблица организаций'!BF79</f>
        <v>92.61999999999999</v>
      </c>
    </row>
    <row r="78" spans="1:27" x14ac:dyDescent="0.25">
      <c r="A78" s="5">
        <f>'бланки '!D82</f>
        <v>77</v>
      </c>
      <c r="B78" s="5" t="str">
        <f>'Рейтинговая таблица организаций'!B80</f>
        <v>ГБОУ «СОШ №1 С.П. АЛИ-ЮРТ»</v>
      </c>
      <c r="C78" s="5">
        <f>'Рейтинговая таблица организаций'!M80</f>
        <v>100</v>
      </c>
      <c r="D78" s="5">
        <f>'Рейтинговая таблица организаций'!N80</f>
        <v>100</v>
      </c>
      <c r="E78" s="3">
        <f>'Рейтинговая таблица организаций'!Q80</f>
        <v>100</v>
      </c>
      <c r="F78" s="3">
        <f>'Рейтинговая таблица организаций'!R80</f>
        <v>100</v>
      </c>
      <c r="G78" s="3">
        <f>'Рейтинговая таблица организаций'!O80</f>
        <v>99.716713881019828</v>
      </c>
      <c r="H78" s="3">
        <f>'Рейтинговая таблица организаций'!P80</f>
        <v>100</v>
      </c>
      <c r="I78" s="3">
        <f>'Рейтинговая таблица организаций'!S80</f>
        <v>99</v>
      </c>
      <c r="J78" s="22">
        <f>'Рейтинговая таблица организаций'!T80</f>
        <v>99.6</v>
      </c>
      <c r="K78" s="3">
        <f>'Рейтинговая таблица организаций'!Z80</f>
        <v>100</v>
      </c>
      <c r="L78" s="3">
        <f t="shared" si="1"/>
        <v>100</v>
      </c>
      <c r="M78" s="3">
        <f>'Рейтинговая таблица организаций'!AB80</f>
        <v>100</v>
      </c>
      <c r="N78" s="22">
        <f>'Рейтинговая таблица организаций'!AC80</f>
        <v>100</v>
      </c>
      <c r="O78" s="3">
        <f>'Рейтинговая таблица организаций'!AH80</f>
        <v>60</v>
      </c>
      <c r="P78" s="20">
        <f>'Рейтинговая таблица организаций'!AI80</f>
        <v>60</v>
      </c>
      <c r="Q78" s="20">
        <f>'Рейтинговая таблица организаций'!AJ80</f>
        <v>99</v>
      </c>
      <c r="R78" s="22">
        <f>'Рейтинговая таблица организаций'!AK80</f>
        <v>71.7</v>
      </c>
      <c r="S78" s="3">
        <f>'Рейтинговая таблица организаций'!AR80</f>
        <v>99</v>
      </c>
      <c r="T78" s="3">
        <f>'Рейтинговая таблица организаций'!AS80</f>
        <v>100</v>
      </c>
      <c r="U78" s="3">
        <f>'Рейтинговая таблица организаций'!AT80</f>
        <v>100</v>
      </c>
      <c r="V78" s="22">
        <f>'Рейтинговая таблица организаций'!AU80</f>
        <v>99.6</v>
      </c>
      <c r="W78" s="3">
        <f>'Рейтинговая таблица организаций'!BB80</f>
        <v>100</v>
      </c>
      <c r="X78" s="3">
        <f>'Рейтинговая таблица организаций'!BC80</f>
        <v>99</v>
      </c>
      <c r="Y78" s="3">
        <f>'Рейтинговая таблица организаций'!BD80</f>
        <v>100</v>
      </c>
      <c r="Z78" s="22">
        <f>'Рейтинговая таблица организаций'!BE80</f>
        <v>99.8</v>
      </c>
      <c r="AA78" s="23">
        <f>'Рейтинговая таблица организаций'!BF80</f>
        <v>94.14</v>
      </c>
    </row>
    <row r="79" spans="1:27" x14ac:dyDescent="0.25">
      <c r="A79" s="5">
        <f>'бланки '!D83</f>
        <v>78</v>
      </c>
      <c r="B79" s="5" t="str">
        <f>'Рейтинговая таблица организаций'!B81</f>
        <v>ГБДОУ Детский сад №2 с.п. Кантышево «Аленький цветочек»</v>
      </c>
      <c r="C79" s="5">
        <f>'Рейтинговая таблица организаций'!M81</f>
        <v>100</v>
      </c>
      <c r="D79" s="5">
        <f>'Рейтинговая таблица организаций'!N81</f>
        <v>100</v>
      </c>
      <c r="E79" s="3">
        <f>'Рейтинговая таблица организаций'!Q81</f>
        <v>100</v>
      </c>
      <c r="F79" s="3">
        <f>'Рейтинговая таблица организаций'!R81</f>
        <v>100</v>
      </c>
      <c r="G79" s="3">
        <f>'Рейтинговая таблица организаций'!O81</f>
        <v>96.666666666666671</v>
      </c>
      <c r="H79" s="3">
        <f>'Рейтинговая таблица организаций'!P81</f>
        <v>96.428571428571431</v>
      </c>
      <c r="I79" s="3">
        <f>'Рейтинговая таблица организаций'!S81</f>
        <v>96</v>
      </c>
      <c r="J79" s="22">
        <f>'Рейтинговая таблица организаций'!T81</f>
        <v>98.4</v>
      </c>
      <c r="K79" s="3">
        <f>'Рейтинговая таблица организаций'!Z81</f>
        <v>100</v>
      </c>
      <c r="L79" s="3">
        <f t="shared" si="1"/>
        <v>98.5</v>
      </c>
      <c r="M79" s="3">
        <f>'Рейтинговая таблица организаций'!AB81</f>
        <v>97</v>
      </c>
      <c r="N79" s="22">
        <f>'Рейтинговая таблица организаций'!AC81</f>
        <v>98.5</v>
      </c>
      <c r="O79" s="3">
        <f>'Рейтинговая таблица организаций'!AH81</f>
        <v>80</v>
      </c>
      <c r="P79" s="20">
        <f>'Рейтинговая таблица организаций'!AI81</f>
        <v>60</v>
      </c>
      <c r="Q79" s="20">
        <f>'Рейтинговая таблица организаций'!AJ81</f>
        <v>90</v>
      </c>
      <c r="R79" s="22">
        <f>'Рейтинговая таблица организаций'!AK81</f>
        <v>75</v>
      </c>
      <c r="S79" s="3">
        <f>'Рейтинговая таблица организаций'!AR81</f>
        <v>99</v>
      </c>
      <c r="T79" s="3">
        <f>'Рейтинговая таблица организаций'!AS81</f>
        <v>98</v>
      </c>
      <c r="U79" s="3">
        <f>'Рейтинговая таблица организаций'!AT81</f>
        <v>100</v>
      </c>
      <c r="V79" s="22">
        <f>'Рейтинговая таблица организаций'!AU81</f>
        <v>98.8</v>
      </c>
      <c r="W79" s="3">
        <f>'Рейтинговая таблица организаций'!BB81</f>
        <v>97</v>
      </c>
      <c r="X79" s="3">
        <f>'Рейтинговая таблица организаций'!BC81</f>
        <v>99</v>
      </c>
      <c r="Y79" s="3">
        <f>'Рейтинговая таблица организаций'!BD81</f>
        <v>98</v>
      </c>
      <c r="Z79" s="22">
        <f>'Рейтинговая таблица организаций'!BE81</f>
        <v>97.9</v>
      </c>
      <c r="AA79" s="23">
        <f>'Рейтинговая таблица организаций'!BF81</f>
        <v>93.72</v>
      </c>
    </row>
    <row r="80" spans="1:27" x14ac:dyDescent="0.25">
      <c r="A80" s="5">
        <f>'бланки '!D84</f>
        <v>79</v>
      </c>
      <c r="B80" s="5" t="str">
        <f>'Рейтинговая таблица организаций'!B82</f>
        <v>ГБДОУ «ДЕТСКИЙ САД №1 С. П. СУРХАХИ «НЕПОСЕДЫ»</v>
      </c>
      <c r="C80" s="5">
        <f>'Рейтинговая таблица организаций'!M82</f>
        <v>100</v>
      </c>
      <c r="D80" s="5">
        <f>'Рейтинговая таблица организаций'!N82</f>
        <v>100</v>
      </c>
      <c r="E80" s="3">
        <f>'Рейтинговая таблица организаций'!Q82</f>
        <v>100</v>
      </c>
      <c r="F80" s="3">
        <f>'Рейтинговая таблица организаций'!R82</f>
        <v>100</v>
      </c>
      <c r="G80" s="3">
        <f>'Рейтинговая таблица организаций'!O82</f>
        <v>98.230088495575217</v>
      </c>
      <c r="H80" s="3">
        <f>'Рейтинговая таблица организаций'!P82</f>
        <v>99.065420560747668</v>
      </c>
      <c r="I80" s="3">
        <f>'Рейтинговая таблица организаций'!S82</f>
        <v>98</v>
      </c>
      <c r="J80" s="22">
        <f>'Рейтинговая таблица организаций'!T82</f>
        <v>99.2</v>
      </c>
      <c r="K80" s="3">
        <f>'Рейтинговая таблица организаций'!Z82</f>
        <v>100</v>
      </c>
      <c r="L80" s="3">
        <f t="shared" si="1"/>
        <v>99</v>
      </c>
      <c r="M80" s="3">
        <f>'Рейтинговая таблица организаций'!AB82</f>
        <v>98</v>
      </c>
      <c r="N80" s="22">
        <f>'Рейтинговая таблица организаций'!AC82</f>
        <v>99</v>
      </c>
      <c r="O80" s="3">
        <f>'Рейтинговая таблица организаций'!AH82</f>
        <v>100</v>
      </c>
      <c r="P80" s="20">
        <f>'Рейтинговая таблица организаций'!AI82</f>
        <v>60</v>
      </c>
      <c r="Q80" s="20">
        <f>'Рейтинговая таблица организаций'!AJ82</f>
        <v>90</v>
      </c>
      <c r="R80" s="22">
        <f>'Рейтинговая таблица организаций'!AK82</f>
        <v>81</v>
      </c>
      <c r="S80" s="3">
        <f>'Рейтинговая таблица организаций'!AR82</f>
        <v>98</v>
      </c>
      <c r="T80" s="3">
        <f>'Рейтинговая таблица организаций'!AS82</f>
        <v>98</v>
      </c>
      <c r="U80" s="3">
        <f>'Рейтинговая таблица организаций'!AT82</f>
        <v>99</v>
      </c>
      <c r="V80" s="22">
        <f>'Рейтинговая таблица организаций'!AU82</f>
        <v>98.2</v>
      </c>
      <c r="W80" s="3">
        <f>'Рейтинговая таблица организаций'!BB82</f>
        <v>96</v>
      </c>
      <c r="X80" s="3">
        <f>'Рейтинговая таблица организаций'!BC82</f>
        <v>98</v>
      </c>
      <c r="Y80" s="3">
        <f>'Рейтинговая таблица организаций'!BD82</f>
        <v>96</v>
      </c>
      <c r="Z80" s="22">
        <f>'Рейтинговая таблица организаций'!BE82</f>
        <v>96.4</v>
      </c>
      <c r="AA80" s="23">
        <f>'Рейтинговая таблица организаций'!BF82</f>
        <v>94.759999999999991</v>
      </c>
    </row>
    <row r="81" spans="1:27" x14ac:dyDescent="0.25">
      <c r="A81" s="5">
        <f>'бланки '!D85</f>
        <v>80</v>
      </c>
      <c r="B81" s="5" t="str">
        <f>'Рейтинговая таблица организаций'!B83</f>
        <v>ГБУ ДО РСШ «Назрань»</v>
      </c>
      <c r="C81" s="5">
        <f>'Рейтинговая таблица организаций'!M83</f>
        <v>100</v>
      </c>
      <c r="D81" s="5">
        <f>'Рейтинговая таблица организаций'!N83</f>
        <v>100</v>
      </c>
      <c r="E81" s="3">
        <f>'Рейтинговая таблица организаций'!Q83</f>
        <v>100</v>
      </c>
      <c r="F81" s="3">
        <f>'Рейтинговая таблица организаций'!R83</f>
        <v>100</v>
      </c>
      <c r="G81" s="3">
        <f>'Рейтинговая таблица организаций'!O83</f>
        <v>96.275605214152705</v>
      </c>
      <c r="H81" s="3">
        <f>'Рейтинговая таблица организаций'!P83</f>
        <v>94.915254237288138</v>
      </c>
      <c r="I81" s="3">
        <f>'Рейтинговая таблица организаций'!S83</f>
        <v>95</v>
      </c>
      <c r="J81" s="22">
        <f>'Рейтинговая таблица организаций'!T83</f>
        <v>98</v>
      </c>
      <c r="K81" s="3">
        <f>'Рейтинговая таблица организаций'!Z83</f>
        <v>100</v>
      </c>
      <c r="L81" s="3">
        <f t="shared" si="1"/>
        <v>97</v>
      </c>
      <c r="M81" s="3">
        <f>'Рейтинговая таблица организаций'!AB83</f>
        <v>94</v>
      </c>
      <c r="N81" s="22">
        <f>'Рейтинговая таблица организаций'!AC83</f>
        <v>97</v>
      </c>
      <c r="O81" s="3">
        <f>'Рейтинговая таблица организаций'!AH83</f>
        <v>80</v>
      </c>
      <c r="P81" s="20">
        <f>'Рейтинговая таблица организаций'!AI83</f>
        <v>80</v>
      </c>
      <c r="Q81" s="20">
        <f>'Рейтинговая таблица организаций'!AJ83</f>
        <v>94</v>
      </c>
      <c r="R81" s="22">
        <f>'Рейтинговая таблица организаций'!AK83</f>
        <v>84.2</v>
      </c>
      <c r="S81" s="3">
        <f>'Рейтинговая таблица организаций'!AR83</f>
        <v>97</v>
      </c>
      <c r="T81" s="3">
        <f>'Рейтинговая таблица организаций'!AS83</f>
        <v>95</v>
      </c>
      <c r="U81" s="3">
        <f>'Рейтинговая таблица организаций'!AT83</f>
        <v>98</v>
      </c>
      <c r="V81" s="22">
        <f>'Рейтинговая таблица организаций'!AU83</f>
        <v>96.4</v>
      </c>
      <c r="W81" s="3">
        <f>'Рейтинговая таблица организаций'!BB83</f>
        <v>97</v>
      </c>
      <c r="X81" s="3">
        <f>'Рейтинговая таблица организаций'!BC83</f>
        <v>97</v>
      </c>
      <c r="Y81" s="3">
        <f>'Рейтинговая таблица организаций'!BD83</f>
        <v>97</v>
      </c>
      <c r="Z81" s="22">
        <f>'Рейтинговая таблица организаций'!BE83</f>
        <v>97</v>
      </c>
      <c r="AA81" s="23">
        <f>'Рейтинговая таблица организаций'!BF83</f>
        <v>94.52000000000001</v>
      </c>
    </row>
    <row r="82" spans="1:27" x14ac:dyDescent="0.25">
      <c r="A82" s="5">
        <f>'бланки '!D86</f>
        <v>81</v>
      </c>
      <c r="B82" s="5" t="str">
        <f>'Рейтинговая таблица организаций'!B84</f>
        <v>ГБУ ДО РСШ по тяжелой атлетике</v>
      </c>
      <c r="C82" s="5">
        <f>'Рейтинговая таблица организаций'!M84</f>
        <v>100</v>
      </c>
      <c r="D82" s="5">
        <f>'Рейтинговая таблица организаций'!N84</f>
        <v>100</v>
      </c>
      <c r="E82" s="3">
        <f>'Рейтинговая таблица организаций'!Q84</f>
        <v>100</v>
      </c>
      <c r="F82" s="3">
        <f>'Рейтинговая таблица организаций'!R84</f>
        <v>100</v>
      </c>
      <c r="G82" s="3">
        <f>'Рейтинговая таблица организаций'!O84</f>
        <v>97.747747747747752</v>
      </c>
      <c r="H82" s="3">
        <f>'Рейтинговая таблица организаций'!P84</f>
        <v>97.297297297297305</v>
      </c>
      <c r="I82" s="3">
        <f>'Рейтинговая таблица организаций'!S84</f>
        <v>97</v>
      </c>
      <c r="J82" s="22">
        <f>'Рейтинговая таблица организаций'!T84</f>
        <v>98.8</v>
      </c>
      <c r="K82" s="3">
        <f>'Рейтинговая таблица организаций'!Z84</f>
        <v>100</v>
      </c>
      <c r="L82" s="3">
        <f t="shared" si="1"/>
        <v>98.5</v>
      </c>
      <c r="M82" s="3">
        <f>'Рейтинговая таблица организаций'!AB84</f>
        <v>97</v>
      </c>
      <c r="N82" s="22">
        <f>'Рейтинговая таблица организаций'!AC84</f>
        <v>98.5</v>
      </c>
      <c r="O82" s="3">
        <f>'Рейтинговая таблица организаций'!AH84</f>
        <v>60</v>
      </c>
      <c r="P82" s="20">
        <f>'Рейтинговая таблица организаций'!AI84</f>
        <v>100</v>
      </c>
      <c r="Q82" s="20">
        <f>'Рейтинговая таблица организаций'!AJ84</f>
        <v>100</v>
      </c>
      <c r="R82" s="22">
        <f>'Рейтинговая таблица организаций'!AK84</f>
        <v>88</v>
      </c>
      <c r="S82" s="3">
        <f>'Рейтинговая таблица организаций'!AR84</f>
        <v>100</v>
      </c>
      <c r="T82" s="3">
        <f>'Рейтинговая таблица организаций'!AS84</f>
        <v>97</v>
      </c>
      <c r="U82" s="3">
        <f>'Рейтинговая таблица организаций'!AT84</f>
        <v>99</v>
      </c>
      <c r="V82" s="22">
        <f>'Рейтинговая таблица организаций'!AU84</f>
        <v>98.6</v>
      </c>
      <c r="W82" s="3">
        <f>'Рейтинговая таблица организаций'!BB84</f>
        <v>100</v>
      </c>
      <c r="X82" s="3">
        <f>'Рейтинговая таблица организаций'!BC84</f>
        <v>95</v>
      </c>
      <c r="Y82" s="3">
        <f>'Рейтинговая таблица организаций'!BD84</f>
        <v>97</v>
      </c>
      <c r="Z82" s="22">
        <f>'Рейтинговая таблица организаций'!BE84</f>
        <v>97.5</v>
      </c>
      <c r="AA82" s="23">
        <f>'Рейтинговая таблица организаций'!BF84</f>
        <v>96.28</v>
      </c>
    </row>
    <row r="83" spans="1:27" x14ac:dyDescent="0.25">
      <c r="A83" s="5">
        <f>'бланки '!D87</f>
        <v>82</v>
      </c>
      <c r="B83" s="5" t="str">
        <f>'Рейтинговая таблица организаций'!B85</f>
        <v>ГБУ ДО РСШ «СУРХО»</v>
      </c>
      <c r="C83" s="5">
        <f>'Рейтинговая таблица организаций'!M85</f>
        <v>100</v>
      </c>
      <c r="D83" s="5">
        <f>'Рейтинговая таблица организаций'!N85</f>
        <v>100</v>
      </c>
      <c r="E83" s="3">
        <f>'Рейтинговая таблица организаций'!Q85</f>
        <v>100</v>
      </c>
      <c r="F83" s="3">
        <f>'Рейтинговая таблица организаций'!R85</f>
        <v>100</v>
      </c>
      <c r="G83" s="3">
        <f>'Рейтинговая таблица организаций'!O85</f>
        <v>95.907928388746797</v>
      </c>
      <c r="H83" s="3">
        <f>'Рейтинговая таблица организаций'!P85</f>
        <v>95.348837209302332</v>
      </c>
      <c r="I83" s="3">
        <f>'Рейтинговая таблица организаций'!S85</f>
        <v>95</v>
      </c>
      <c r="J83" s="22">
        <f>'Рейтинговая таблица организаций'!T85</f>
        <v>98</v>
      </c>
      <c r="K83" s="3">
        <f>'Рейтинговая таблица организаций'!Z85</f>
        <v>100</v>
      </c>
      <c r="L83" s="3">
        <f t="shared" si="1"/>
        <v>97</v>
      </c>
      <c r="M83" s="3">
        <f>'Рейтинговая таблица организаций'!AB85</f>
        <v>94</v>
      </c>
      <c r="N83" s="22">
        <f>'Рейтинговая таблица организаций'!AC85</f>
        <v>97</v>
      </c>
      <c r="O83" s="3">
        <f>'Рейтинговая таблица организаций'!AH85</f>
        <v>40</v>
      </c>
      <c r="P83" s="20">
        <f>'Рейтинговая таблица организаций'!AI85</f>
        <v>100</v>
      </c>
      <c r="Q83" s="20">
        <f>'Рейтинговая таблица организаций'!AJ85</f>
        <v>92</v>
      </c>
      <c r="R83" s="22">
        <f>'Рейтинговая таблица организаций'!AK85</f>
        <v>79.599999999999994</v>
      </c>
      <c r="S83" s="3">
        <f>'Рейтинговая таблица организаций'!AR85</f>
        <v>97</v>
      </c>
      <c r="T83" s="3">
        <f>'Рейтинговая таблица организаций'!AS85</f>
        <v>96</v>
      </c>
      <c r="U83" s="3">
        <f>'Рейтинговая таблица организаций'!AT85</f>
        <v>97</v>
      </c>
      <c r="V83" s="22">
        <f>'Рейтинговая таблица организаций'!AU85</f>
        <v>96.6</v>
      </c>
      <c r="W83" s="3">
        <f>'Рейтинговая таблица организаций'!BB85</f>
        <v>98</v>
      </c>
      <c r="X83" s="3">
        <f>'Рейтинговая таблица организаций'!BC85</f>
        <v>96</v>
      </c>
      <c r="Y83" s="3">
        <f>'Рейтинговая таблица организаций'!BD85</f>
        <v>97</v>
      </c>
      <c r="Z83" s="22">
        <f>'Рейтинговая таблица организаций'!BE85</f>
        <v>97.1</v>
      </c>
      <c r="AA83" s="23">
        <f>'Рейтинговая таблица организаций'!BF85</f>
        <v>93.660000000000011</v>
      </c>
    </row>
    <row r="84" spans="1:27" x14ac:dyDescent="0.25">
      <c r="A84" s="5">
        <f>'бланки '!D88</f>
        <v>83</v>
      </c>
      <c r="B84" s="5" t="str">
        <f>'Рейтинговая таблица организаций'!B86</f>
        <v>ГБУ ДО «Республиканский хоккейный центр»</v>
      </c>
      <c r="C84" s="5">
        <f>'Рейтинговая таблица организаций'!M86</f>
        <v>100</v>
      </c>
      <c r="D84" s="5">
        <f>'Рейтинговая таблица организаций'!N86</f>
        <v>100</v>
      </c>
      <c r="E84" s="3">
        <f>'Рейтинговая таблица организаций'!Q86</f>
        <v>100</v>
      </c>
      <c r="F84" s="3">
        <f>'Рейтинговая таблица организаций'!R86</f>
        <v>100</v>
      </c>
      <c r="G84" s="3">
        <f>'Рейтинговая таблица организаций'!O86</f>
        <v>93.258426966292134</v>
      </c>
      <c r="H84" s="3">
        <f>'Рейтинговая таблица организаций'!P86</f>
        <v>95.238095238095227</v>
      </c>
      <c r="I84" s="3">
        <f>'Рейтинговая таблица организаций'!S86</f>
        <v>94</v>
      </c>
      <c r="J84" s="22">
        <f>'Рейтинговая таблица организаций'!T86</f>
        <v>97.6</v>
      </c>
      <c r="K84" s="3">
        <f>'Рейтинговая таблица организаций'!Z86</f>
        <v>100</v>
      </c>
      <c r="L84" s="3">
        <f t="shared" si="1"/>
        <v>97.5</v>
      </c>
      <c r="M84" s="3">
        <f>'Рейтинговая таблица организаций'!AB86</f>
        <v>95</v>
      </c>
      <c r="N84" s="22">
        <f>'Рейтинговая таблица организаций'!AC86</f>
        <v>97.5</v>
      </c>
      <c r="O84" s="3">
        <f>'Рейтинговая таблица организаций'!AH86</f>
        <v>40</v>
      </c>
      <c r="P84" s="20">
        <f>'Рейтинговая таблица организаций'!AI86</f>
        <v>100</v>
      </c>
      <c r="Q84" s="20">
        <f>'Рейтинговая таблица организаций'!AJ86</f>
        <v>100</v>
      </c>
      <c r="R84" s="22">
        <f>'Рейтинговая таблица организаций'!AK86</f>
        <v>82</v>
      </c>
      <c r="S84" s="3">
        <f>'Рейтинговая таблица организаций'!AR86</f>
        <v>99</v>
      </c>
      <c r="T84" s="3">
        <f>'Рейтинговая таблица организаций'!AS86</f>
        <v>97</v>
      </c>
      <c r="U84" s="3">
        <f>'Рейтинговая таблица организаций'!AT86</f>
        <v>99</v>
      </c>
      <c r="V84" s="22">
        <f>'Рейтинговая таблица организаций'!AU86</f>
        <v>98.2</v>
      </c>
      <c r="W84" s="3">
        <f>'Рейтинговая таблица организаций'!BB86</f>
        <v>98</v>
      </c>
      <c r="X84" s="3">
        <f>'Рейтинговая таблица организаций'!BC86</f>
        <v>96</v>
      </c>
      <c r="Y84" s="3">
        <f>'Рейтинговая таблица организаций'!BD86</f>
        <v>98</v>
      </c>
      <c r="Z84" s="22">
        <f>'Рейтинговая таблица организаций'!BE86</f>
        <v>97.6</v>
      </c>
      <c r="AA84" s="23">
        <f>'Рейтинговая таблица организаций'!BF86</f>
        <v>94.58</v>
      </c>
    </row>
    <row r="85" spans="1:27" x14ac:dyDescent="0.25">
      <c r="A85" s="5">
        <f>'бланки '!D89</f>
        <v>84</v>
      </c>
      <c r="B85" s="5" t="str">
        <f>'Рейтинговая таблица организаций'!B87</f>
        <v>ГБУ ДО РСШ «Ангушт»</v>
      </c>
      <c r="C85" s="5">
        <f>'Рейтинговая таблица организаций'!M87</f>
        <v>100</v>
      </c>
      <c r="D85" s="5">
        <f>'Рейтинговая таблица организаций'!N87</f>
        <v>100</v>
      </c>
      <c r="E85" s="3">
        <f>'Рейтинговая таблица организаций'!Q87</f>
        <v>100</v>
      </c>
      <c r="F85" s="3">
        <f>'Рейтинговая таблица организаций'!R87</f>
        <v>100</v>
      </c>
      <c r="G85" s="3">
        <f>'Рейтинговая таблица организаций'!O87</f>
        <v>100</v>
      </c>
      <c r="H85" s="3">
        <f>'Рейтинговая таблица организаций'!P87</f>
        <v>100</v>
      </c>
      <c r="I85" s="3">
        <f>'Рейтинговая таблица организаций'!S87</f>
        <v>100</v>
      </c>
      <c r="J85" s="22">
        <f>'Рейтинговая таблица организаций'!T87</f>
        <v>100</v>
      </c>
      <c r="K85" s="3">
        <f>'Рейтинговая таблица организаций'!Z87</f>
        <v>100</v>
      </c>
      <c r="L85" s="3">
        <f t="shared" si="1"/>
        <v>96</v>
      </c>
      <c r="M85" s="3">
        <f>'Рейтинговая таблица организаций'!AB87</f>
        <v>92</v>
      </c>
      <c r="N85" s="22">
        <f>'Рейтинговая таблица организаций'!AC87</f>
        <v>96</v>
      </c>
      <c r="O85" s="3">
        <f>'Рейтинговая таблица организаций'!AH87</f>
        <v>20</v>
      </c>
      <c r="P85" s="20">
        <f>'Рейтинговая таблица организаций'!AI87</f>
        <v>100</v>
      </c>
      <c r="Q85" s="20">
        <f>'Рейтинговая таблица организаций'!AJ87</f>
        <v>90</v>
      </c>
      <c r="R85" s="22">
        <f>'Рейтинговая таблица организаций'!AK87</f>
        <v>73</v>
      </c>
      <c r="S85" s="3">
        <f>'Рейтинговая таблица организаций'!AR87</f>
        <v>98</v>
      </c>
      <c r="T85" s="3">
        <f>'Рейтинговая таблица организаций'!AS87</f>
        <v>100</v>
      </c>
      <c r="U85" s="3">
        <f>'Рейтинговая таблица организаций'!AT87</f>
        <v>100</v>
      </c>
      <c r="V85" s="22">
        <f>'Рейтинговая таблица организаций'!AU87</f>
        <v>99.2</v>
      </c>
      <c r="W85" s="3">
        <f>'Рейтинговая таблица организаций'!BB87</f>
        <v>98</v>
      </c>
      <c r="X85" s="3">
        <f>'Рейтинговая таблица организаций'!BC87</f>
        <v>100</v>
      </c>
      <c r="Y85" s="3">
        <f>'Рейтинговая таблица организаций'!BD87</f>
        <v>95</v>
      </c>
      <c r="Z85" s="22">
        <f>'Рейтинговая таблица организаций'!BE87</f>
        <v>96.9</v>
      </c>
      <c r="AA85" s="23">
        <f>'Рейтинговая таблица организаций'!BF87</f>
        <v>93.02000000000001</v>
      </c>
    </row>
    <row r="86" spans="1:27" x14ac:dyDescent="0.25">
      <c r="A86" s="5">
        <f>'бланки '!D90</f>
        <v>85</v>
      </c>
      <c r="B86" s="5" t="str">
        <f>'Рейтинговая таблица организаций'!B88</f>
        <v>ГБУ ДО «СПОРТИВНАЯ ШКОЛА ОЛИМПИЙСКОГО РЕЗЕРВА ПО ВОЛЬНОЙ БОРЬБЕ «НАЗРАНЬ»</v>
      </c>
      <c r="C86" s="5">
        <f>'Рейтинговая таблица организаций'!M88</f>
        <v>100</v>
      </c>
      <c r="D86" s="5">
        <f>'Рейтинговая таблица организаций'!N88</f>
        <v>100</v>
      </c>
      <c r="E86" s="3">
        <f>'Рейтинговая таблица организаций'!Q88</f>
        <v>100</v>
      </c>
      <c r="F86" s="3">
        <f>'Рейтинговая таблица организаций'!R88</f>
        <v>100</v>
      </c>
      <c r="G86" s="3">
        <f>'Рейтинговая таблица организаций'!O88</f>
        <v>100</v>
      </c>
      <c r="H86" s="3">
        <f>'Рейтинговая таблица организаций'!P88</f>
        <v>98.571428571428584</v>
      </c>
      <c r="I86" s="3">
        <f>'Рейтинговая таблица организаций'!S88</f>
        <v>99</v>
      </c>
      <c r="J86" s="22">
        <f>'Рейтинговая таблица организаций'!T88</f>
        <v>99.6</v>
      </c>
      <c r="K86" s="3">
        <f>'Рейтинговая таблица организаций'!Z88</f>
        <v>100</v>
      </c>
      <c r="L86" s="3">
        <f t="shared" si="1"/>
        <v>96</v>
      </c>
      <c r="M86" s="3">
        <f>'Рейтинговая таблица организаций'!AB88</f>
        <v>92</v>
      </c>
      <c r="N86" s="22">
        <f>'Рейтинговая таблица организаций'!AC88</f>
        <v>96</v>
      </c>
      <c r="O86" s="3">
        <f>'Рейтинговая таблица организаций'!AH88</f>
        <v>60</v>
      </c>
      <c r="P86" s="20">
        <f>'Рейтинговая таблица организаций'!AI88</f>
        <v>100</v>
      </c>
      <c r="Q86" s="20">
        <f>'Рейтинговая таблица организаций'!AJ88</f>
        <v>90</v>
      </c>
      <c r="R86" s="22">
        <f>'Рейтинговая таблица организаций'!AK88</f>
        <v>85</v>
      </c>
      <c r="S86" s="3">
        <f>'Рейтинговая таблица организаций'!AR88</f>
        <v>99</v>
      </c>
      <c r="T86" s="3">
        <f>'Рейтинговая таблица организаций'!AS88</f>
        <v>99</v>
      </c>
      <c r="U86" s="3">
        <f>'Рейтинговая таблица организаций'!AT88</f>
        <v>100</v>
      </c>
      <c r="V86" s="22">
        <f>'Рейтинговая таблица организаций'!AU88</f>
        <v>99.2</v>
      </c>
      <c r="W86" s="3">
        <f>'Рейтинговая таблица организаций'!BB88</f>
        <v>99</v>
      </c>
      <c r="X86" s="3">
        <f>'Рейтинговая таблица организаций'!BC88</f>
        <v>95</v>
      </c>
      <c r="Y86" s="3">
        <f>'Рейтинговая таблица организаций'!BD88</f>
        <v>98</v>
      </c>
      <c r="Z86" s="22">
        <f>'Рейтинговая таблица организаций'!BE88</f>
        <v>97.7</v>
      </c>
      <c r="AA86" s="23">
        <f>'Рейтинговая таблица организаций'!BF88</f>
        <v>95.5</v>
      </c>
    </row>
    <row r="87" spans="1:27" x14ac:dyDescent="0.25">
      <c r="A87" s="5">
        <f>'бланки '!D91</f>
        <v>86</v>
      </c>
      <c r="B87" s="5" t="str">
        <f>'Рейтинговая таблица организаций'!B89</f>
        <v>ГБУ ДО «ДЕТСКО-ЮНОШЕСКАЯ СПОРТИВНАЯ ШКОЛА «ТРОИЦКАЯ»</v>
      </c>
      <c r="C87" s="5">
        <f>'Рейтинговая таблица организаций'!M89</f>
        <v>100</v>
      </c>
      <c r="D87" s="5">
        <f>'Рейтинговая таблица организаций'!N89</f>
        <v>100</v>
      </c>
      <c r="E87" s="3">
        <f>'Рейтинговая таблица организаций'!Q89</f>
        <v>100</v>
      </c>
      <c r="F87" s="3">
        <f>'Рейтинговая таблица организаций'!R89</f>
        <v>100</v>
      </c>
      <c r="G87" s="3">
        <f>'Рейтинговая таблица организаций'!O89</f>
        <v>98.235294117647058</v>
      </c>
      <c r="H87" s="3">
        <f>'Рейтинговая таблица организаций'!P89</f>
        <v>97.2027972027972</v>
      </c>
      <c r="I87" s="3">
        <f>'Рейтинговая таблица организаций'!S89</f>
        <v>97</v>
      </c>
      <c r="J87" s="22">
        <f>'Рейтинговая таблица организаций'!T89</f>
        <v>98.8</v>
      </c>
      <c r="K87" s="3">
        <f>'Рейтинговая таблица организаций'!Z89</f>
        <v>100</v>
      </c>
      <c r="L87" s="3">
        <f t="shared" si="1"/>
        <v>97.5</v>
      </c>
      <c r="M87" s="3">
        <f>'Рейтинговая таблица организаций'!AB89</f>
        <v>95</v>
      </c>
      <c r="N87" s="22">
        <f>'Рейтинговая таблица организаций'!AC89</f>
        <v>97.5</v>
      </c>
      <c r="O87" s="3">
        <f>'Рейтинговая таблица организаций'!AH89</f>
        <v>80</v>
      </c>
      <c r="P87" s="20">
        <f>'Рейтинговая таблица организаций'!AI89</f>
        <v>100</v>
      </c>
      <c r="Q87" s="20">
        <f>'Рейтинговая таблица организаций'!AJ89</f>
        <v>100</v>
      </c>
      <c r="R87" s="22">
        <f>'Рейтинговая таблица организаций'!AK89</f>
        <v>94</v>
      </c>
      <c r="S87" s="3">
        <f>'Рейтинговая таблица организаций'!AR89</f>
        <v>99</v>
      </c>
      <c r="T87" s="3">
        <f>'Рейтинговая таблица организаций'!AS89</f>
        <v>99</v>
      </c>
      <c r="U87" s="3">
        <f>'Рейтинговая таблица организаций'!AT89</f>
        <v>98</v>
      </c>
      <c r="V87" s="22">
        <f>'Рейтинговая таблица организаций'!AU89</f>
        <v>98.8</v>
      </c>
      <c r="W87" s="3">
        <f>'Рейтинговая таблица организаций'!BB89</f>
        <v>100</v>
      </c>
      <c r="X87" s="3">
        <f>'Рейтинговая таблица организаций'!BC89</f>
        <v>97</v>
      </c>
      <c r="Y87" s="3">
        <f>'Рейтинговая таблица организаций'!BD89</f>
        <v>98</v>
      </c>
      <c r="Z87" s="22">
        <f>'Рейтинговая таблица организаций'!BE89</f>
        <v>98.4</v>
      </c>
      <c r="AA87" s="23">
        <f>'Рейтинговая таблица организаций'!BF89</f>
        <v>97.5</v>
      </c>
    </row>
    <row r="88" spans="1:27" x14ac:dyDescent="0.25">
      <c r="A88" s="5">
        <f>'бланки '!D92</f>
        <v>87</v>
      </c>
      <c r="B88" s="5" t="str">
        <f>'Рейтинговая таблица организаций'!B90</f>
        <v>ГБУ ДО «РСШОР по тхэквондо»</v>
      </c>
      <c r="C88" s="5">
        <f>'Рейтинговая таблица организаций'!M90</f>
        <v>100</v>
      </c>
      <c r="D88" s="5">
        <f>'Рейтинговая таблица организаций'!N90</f>
        <v>100</v>
      </c>
      <c r="E88" s="3">
        <f>'Рейтинговая таблица организаций'!Q90</f>
        <v>100</v>
      </c>
      <c r="F88" s="3">
        <f>'Рейтинговая таблица организаций'!R90</f>
        <v>100</v>
      </c>
      <c r="G88" s="3">
        <f>'Рейтинговая таблица организаций'!O90</f>
        <v>98.994974874371849</v>
      </c>
      <c r="H88" s="3">
        <f>'Рейтинговая таблица организаций'!P90</f>
        <v>97.109826589595372</v>
      </c>
      <c r="I88" s="3">
        <f>'Рейтинговая таблица организаций'!S90</f>
        <v>98</v>
      </c>
      <c r="J88" s="22">
        <f>'Рейтинговая таблица организаций'!T90</f>
        <v>99.2</v>
      </c>
      <c r="K88" s="3">
        <f>'Рейтинговая таблица организаций'!Z90</f>
        <v>100</v>
      </c>
      <c r="L88" s="3">
        <f t="shared" si="1"/>
        <v>99</v>
      </c>
      <c r="M88" s="3">
        <f>'Рейтинговая таблица организаций'!AB90</f>
        <v>98</v>
      </c>
      <c r="N88" s="22">
        <f>'Рейтинговая таблица организаций'!AC90</f>
        <v>99</v>
      </c>
      <c r="O88" s="3">
        <f>'Рейтинговая таблица организаций'!AH90</f>
        <v>40</v>
      </c>
      <c r="P88" s="20">
        <f>'Рейтинговая таблица организаций'!AI90</f>
        <v>100</v>
      </c>
      <c r="Q88" s="20">
        <f>'Рейтинговая таблица организаций'!AJ90</f>
        <v>96</v>
      </c>
      <c r="R88" s="22">
        <f>'Рейтинговая таблица организаций'!AK90</f>
        <v>80.8</v>
      </c>
      <c r="S88" s="3">
        <f>'Рейтинговая таблица организаций'!AR90</f>
        <v>100</v>
      </c>
      <c r="T88" s="3">
        <f>'Рейтинговая таблица организаций'!AS90</f>
        <v>99</v>
      </c>
      <c r="U88" s="3">
        <f>'Рейтинговая таблица организаций'!AT90</f>
        <v>100</v>
      </c>
      <c r="V88" s="22">
        <f>'Рейтинговая таблица организаций'!AU90</f>
        <v>99.6</v>
      </c>
      <c r="W88" s="3">
        <f>'Рейтинговая таблица организаций'!BB90</f>
        <v>100</v>
      </c>
      <c r="X88" s="3">
        <f>'Рейтинговая таблица организаций'!BC90</f>
        <v>99</v>
      </c>
      <c r="Y88" s="3">
        <f>'Рейтинговая таблица организаций'!BD90</f>
        <v>100</v>
      </c>
      <c r="Z88" s="22">
        <f>'Рейтинговая таблица организаций'!BE90</f>
        <v>99.8</v>
      </c>
      <c r="AA88" s="23">
        <f>'Рейтинговая таблица организаций'!BF90</f>
        <v>95.68</v>
      </c>
    </row>
    <row r="89" spans="1:27" x14ac:dyDescent="0.25">
      <c r="A89" s="5">
        <f>'бланки '!D93</f>
        <v>88</v>
      </c>
      <c r="B89" s="5" t="str">
        <f>'Рейтинговая таблица организаций'!B91</f>
        <v>ГБУ ДО»РЕСПУБЛИКАНСКАЯ СПОРТИВНАЯ ШКОЛА ОЛИМПИЙСКОГО РЕЗЕРВА ПО БОКСУ»</v>
      </c>
      <c r="C89" s="5">
        <f>'Рейтинговая таблица организаций'!M91</f>
        <v>100</v>
      </c>
      <c r="D89" s="5">
        <f>'Рейтинговая таблица организаций'!N91</f>
        <v>100</v>
      </c>
      <c r="E89" s="3">
        <f>'Рейтинговая таблица организаций'!Q91</f>
        <v>100</v>
      </c>
      <c r="F89" s="3">
        <f>'Рейтинговая таблица организаций'!R91</f>
        <v>100</v>
      </c>
      <c r="G89" s="3">
        <f>'Рейтинговая таблица организаций'!O91</f>
        <v>97.109826589595372</v>
      </c>
      <c r="H89" s="3">
        <f>'Рейтинговая таблица организаций'!P91</f>
        <v>97.256097560975604</v>
      </c>
      <c r="I89" s="3">
        <f>'Рейтинговая таблица организаций'!S91</f>
        <v>97</v>
      </c>
      <c r="J89" s="22">
        <f>'Рейтинговая таблица организаций'!T91</f>
        <v>98.8</v>
      </c>
      <c r="K89" s="3">
        <f>'Рейтинговая таблица организаций'!Z91</f>
        <v>100</v>
      </c>
      <c r="L89" s="3">
        <f t="shared" si="1"/>
        <v>98</v>
      </c>
      <c r="M89" s="3">
        <f>'Рейтинговая таблица организаций'!AB91</f>
        <v>96</v>
      </c>
      <c r="N89" s="22">
        <f>'Рейтинговая таблица организаций'!AC91</f>
        <v>98</v>
      </c>
      <c r="O89" s="3">
        <f>'Рейтинговая таблица организаций'!AH91</f>
        <v>60</v>
      </c>
      <c r="P89" s="20">
        <f>'Рейтинговая таблица организаций'!AI91</f>
        <v>100</v>
      </c>
      <c r="Q89" s="20">
        <f>'Рейтинговая таблица организаций'!AJ91</f>
        <v>100</v>
      </c>
      <c r="R89" s="22">
        <f>'Рейтинговая таблица организаций'!AK91</f>
        <v>88</v>
      </c>
      <c r="S89" s="3">
        <f>'Рейтинговая таблица организаций'!AR91</f>
        <v>99</v>
      </c>
      <c r="T89" s="3">
        <f>'Рейтинговая таблица организаций'!AS91</f>
        <v>97</v>
      </c>
      <c r="U89" s="3">
        <f>'Рейтинговая таблица организаций'!AT91</f>
        <v>99</v>
      </c>
      <c r="V89" s="22">
        <f>'Рейтинговая таблица организаций'!AU91</f>
        <v>98.2</v>
      </c>
      <c r="W89" s="3">
        <f>'Рейтинговая таблица организаций'!BB91</f>
        <v>99</v>
      </c>
      <c r="X89" s="3">
        <f>'Рейтинговая таблица организаций'!BC91</f>
        <v>95</v>
      </c>
      <c r="Y89" s="3">
        <f>'Рейтинговая таблица организаций'!BD91</f>
        <v>99</v>
      </c>
      <c r="Z89" s="22">
        <f>'Рейтинговая таблица организаций'!BE91</f>
        <v>98.2</v>
      </c>
      <c r="AA89" s="23">
        <f>'Рейтинговая таблица организаций'!BF91</f>
        <v>96.24</v>
      </c>
    </row>
    <row r="90" spans="1:27" x14ac:dyDescent="0.25">
      <c r="A90" s="5">
        <f>'бланки '!D94</f>
        <v>89</v>
      </c>
      <c r="B90" s="5" t="str">
        <f>'Рейтинговая таблица организаций'!B92</f>
        <v>ГБУДО «РСШОР по дзюдо»</v>
      </c>
      <c r="C90" s="5">
        <f>'Рейтинговая таблица организаций'!M92</f>
        <v>100</v>
      </c>
      <c r="D90" s="5">
        <f>'Рейтинговая таблица организаций'!N92</f>
        <v>100</v>
      </c>
      <c r="E90" s="3">
        <f>'Рейтинговая таблица организаций'!Q92</f>
        <v>100</v>
      </c>
      <c r="F90" s="3">
        <f>'Рейтинговая таблица организаций'!R92</f>
        <v>100</v>
      </c>
      <c r="G90" s="3">
        <f>'Рейтинговая таблица организаций'!O92</f>
        <v>98.901098901098905</v>
      </c>
      <c r="H90" s="3">
        <f>'Рейтинговая таблица организаций'!P92</f>
        <v>97.340425531914903</v>
      </c>
      <c r="I90" s="3">
        <f>'Рейтинговая таблица организаций'!S92</f>
        <v>98</v>
      </c>
      <c r="J90" s="22">
        <f>'Рейтинговая таблица организаций'!T92</f>
        <v>99.2</v>
      </c>
      <c r="K90" s="3">
        <f>'Рейтинговая таблица организаций'!Z92</f>
        <v>100</v>
      </c>
      <c r="L90" s="3">
        <f t="shared" si="1"/>
        <v>98.5</v>
      </c>
      <c r="M90" s="3">
        <f>'Рейтинговая таблица организаций'!AB92</f>
        <v>97</v>
      </c>
      <c r="N90" s="22">
        <f>'Рейтинговая таблица организаций'!AC92</f>
        <v>98.5</v>
      </c>
      <c r="O90" s="3">
        <f>'Рейтинговая таблица организаций'!AH92</f>
        <v>80</v>
      </c>
      <c r="P90" s="20">
        <f>'Рейтинговая таблица организаций'!AI92</f>
        <v>100</v>
      </c>
      <c r="Q90" s="20">
        <f>'Рейтинговая таблица организаций'!AJ92</f>
        <v>100</v>
      </c>
      <c r="R90" s="22">
        <f>'Рейтинговая таблица организаций'!AK92</f>
        <v>94</v>
      </c>
      <c r="S90" s="3">
        <f>'Рейтинговая таблица организаций'!AR92</f>
        <v>99</v>
      </c>
      <c r="T90" s="3">
        <f>'Рейтинговая таблица организаций'!AS92</f>
        <v>98</v>
      </c>
      <c r="U90" s="3">
        <f>'Рейтинговая таблица организаций'!AT92</f>
        <v>99</v>
      </c>
      <c r="V90" s="22">
        <f>'Рейтинговая таблица организаций'!AU92</f>
        <v>98.6</v>
      </c>
      <c r="W90" s="3">
        <f>'Рейтинговая таблица организаций'!BB92</f>
        <v>100</v>
      </c>
      <c r="X90" s="3">
        <f>'Рейтинговая таблица организаций'!BC92</f>
        <v>90</v>
      </c>
      <c r="Y90" s="3">
        <f>'Рейтинговая таблица организаций'!BD92</f>
        <v>99</v>
      </c>
      <c r="Z90" s="22">
        <f>'Рейтинговая таблица организаций'!BE92</f>
        <v>97.5</v>
      </c>
      <c r="AA90" s="23">
        <f>'Рейтинговая таблица организаций'!BF92</f>
        <v>97.559999999999988</v>
      </c>
    </row>
    <row r="91" spans="1:27" x14ac:dyDescent="0.25">
      <c r="A91" s="5">
        <f>'бланки '!D95</f>
        <v>90</v>
      </c>
      <c r="B91" s="5" t="str">
        <f>'Рейтинговая таблица организаций'!B93</f>
        <v>ГБУ ДО «РЕСПУБЛИКАНСКАЯ СПОРТИВНАЯ ШКОЛА ПО ВОЛЬНОЙ БОРЬБЕ»</v>
      </c>
      <c r="C91" s="5">
        <f>'Рейтинговая таблица организаций'!M93</f>
        <v>100</v>
      </c>
      <c r="D91" s="5">
        <f>'Рейтинговая таблица организаций'!N93</f>
        <v>100</v>
      </c>
      <c r="E91" s="3">
        <f>'Рейтинговая таблица организаций'!Q93</f>
        <v>100</v>
      </c>
      <c r="F91" s="3">
        <f>'Рейтинговая таблица организаций'!R93</f>
        <v>100</v>
      </c>
      <c r="G91" s="3">
        <f>'Рейтинговая таблица организаций'!O93</f>
        <v>97.507788161993773</v>
      </c>
      <c r="H91" s="3">
        <f>'Рейтинговая таблица организаций'!P93</f>
        <v>96.103896103896105</v>
      </c>
      <c r="I91" s="3">
        <f>'Рейтинговая таблица организаций'!S93</f>
        <v>96</v>
      </c>
      <c r="J91" s="22">
        <f>'Рейтинговая таблица организаций'!T93</f>
        <v>98.4</v>
      </c>
      <c r="K91" s="3">
        <f>'Рейтинговая таблица организаций'!Z93</f>
        <v>100</v>
      </c>
      <c r="L91" s="3">
        <f t="shared" ref="L91:L101" si="2">N91</f>
        <v>96</v>
      </c>
      <c r="M91" s="3">
        <f>'Рейтинговая таблица организаций'!AB93</f>
        <v>92</v>
      </c>
      <c r="N91" s="22">
        <f>'Рейтинговая таблица организаций'!AC93</f>
        <v>96</v>
      </c>
      <c r="O91" s="3">
        <f>'Рейтинговая таблица организаций'!AH93</f>
        <v>40</v>
      </c>
      <c r="P91" s="20">
        <f>'Рейтинговая таблица организаций'!AI93</f>
        <v>100</v>
      </c>
      <c r="Q91" s="20">
        <f>'Рейтинговая таблица организаций'!AJ93</f>
        <v>93</v>
      </c>
      <c r="R91" s="22">
        <f>'Рейтинговая таблица организаций'!AK93</f>
        <v>79.900000000000006</v>
      </c>
      <c r="S91" s="3">
        <f>'Рейтинговая таблица организаций'!AR93</f>
        <v>97</v>
      </c>
      <c r="T91" s="3">
        <f>'Рейтинговая таблица организаций'!AS93</f>
        <v>97</v>
      </c>
      <c r="U91" s="3">
        <f>'Рейтинговая таблица организаций'!AT93</f>
        <v>99</v>
      </c>
      <c r="V91" s="22">
        <f>'Рейтинговая таблица организаций'!AU93</f>
        <v>97.4</v>
      </c>
      <c r="W91" s="3">
        <f>'Рейтинговая таблица организаций'!BB93</f>
        <v>97</v>
      </c>
      <c r="X91" s="3">
        <f>'Рейтинговая таблица организаций'!BC93</f>
        <v>90</v>
      </c>
      <c r="Y91" s="3">
        <f>'Рейтинговая таблица организаций'!BD93</f>
        <v>98</v>
      </c>
      <c r="Z91" s="22">
        <f>'Рейтинговая таблица организаций'!BE93</f>
        <v>96.1</v>
      </c>
      <c r="AA91" s="23">
        <f>'Рейтинговая таблица организаций'!BF93</f>
        <v>93.560000000000016</v>
      </c>
    </row>
    <row r="92" spans="1:27" x14ac:dyDescent="0.25">
      <c r="A92" s="5">
        <f>'бланки '!D96</f>
        <v>91</v>
      </c>
      <c r="B92" s="5" t="str">
        <f>'Рейтинговая таблица организаций'!B94</f>
        <v>ГБУДО «СШОР  «Экажево»</v>
      </c>
      <c r="C92" s="5">
        <f>'Рейтинговая таблица организаций'!M94</f>
        <v>100</v>
      </c>
      <c r="D92" s="5">
        <f>'Рейтинговая таблица организаций'!N94</f>
        <v>100</v>
      </c>
      <c r="E92" s="3">
        <f>'Рейтинговая таблица организаций'!Q94</f>
        <v>100</v>
      </c>
      <c r="F92" s="3">
        <f>'Рейтинговая таблица организаций'!R94</f>
        <v>100</v>
      </c>
      <c r="G92" s="3">
        <f>'Рейтинговая таблица организаций'!O94</f>
        <v>98.738170347003148</v>
      </c>
      <c r="H92" s="3">
        <f>'Рейтинговая таблица организаций'!P94</f>
        <v>97.427652733118975</v>
      </c>
      <c r="I92" s="3">
        <f>'Рейтинговая таблица организаций'!S94</f>
        <v>98</v>
      </c>
      <c r="J92" s="22">
        <f>'Рейтинговая таблица организаций'!T94</f>
        <v>99.2</v>
      </c>
      <c r="K92" s="3">
        <f>'Рейтинговая таблица организаций'!Z94</f>
        <v>100</v>
      </c>
      <c r="L92" s="3">
        <f t="shared" si="2"/>
        <v>96</v>
      </c>
      <c r="M92" s="3">
        <f>'Рейтинговая таблица организаций'!AB94</f>
        <v>92</v>
      </c>
      <c r="N92" s="22">
        <f>'Рейтинговая таблица организаций'!AC94</f>
        <v>96</v>
      </c>
      <c r="O92" s="3">
        <f>'Рейтинговая таблица организаций'!AH94</f>
        <v>100</v>
      </c>
      <c r="P92" s="20">
        <f>'Рейтинговая таблица организаций'!AI94</f>
        <v>100</v>
      </c>
      <c r="Q92" s="20">
        <f>'Рейтинговая таблица организаций'!AJ94</f>
        <v>100</v>
      </c>
      <c r="R92" s="22">
        <f>'Рейтинговая таблица организаций'!AK94</f>
        <v>100</v>
      </c>
      <c r="S92" s="3">
        <f>'Рейтинговая таблица организаций'!AR94</f>
        <v>98</v>
      </c>
      <c r="T92" s="3">
        <f>'Рейтинговая таблица организаций'!AS94</f>
        <v>98</v>
      </c>
      <c r="U92" s="3">
        <f>'Рейтинговая таблица организаций'!AT94</f>
        <v>99</v>
      </c>
      <c r="V92" s="22">
        <f>'Рейтинговая таблица организаций'!AU94</f>
        <v>98.2</v>
      </c>
      <c r="W92" s="3">
        <f>'Рейтинговая таблица организаций'!BB94</f>
        <v>98</v>
      </c>
      <c r="X92" s="3">
        <f>'Рейтинговая таблица организаций'!BC94</f>
        <v>90</v>
      </c>
      <c r="Y92" s="3">
        <f>'Рейтинговая таблица организаций'!BD94</f>
        <v>99</v>
      </c>
      <c r="Z92" s="22">
        <f>'Рейтинговая таблица организаций'!BE94</f>
        <v>96.9</v>
      </c>
      <c r="AA92" s="23">
        <f>'Рейтинговая таблица организаций'!BF94</f>
        <v>98.059999999999988</v>
      </c>
    </row>
    <row r="93" spans="1:27" x14ac:dyDescent="0.25">
      <c r="A93" s="5">
        <f>'бланки '!D97</f>
        <v>92</v>
      </c>
      <c r="B93" s="5" t="str">
        <f>'Рейтинговая таблица организаций'!B95</f>
        <v>МКУ ДО «СШ г. Карабулак им. Дзейтова Х.Р.»</v>
      </c>
      <c r="C93" s="5">
        <f>'Рейтинговая таблица организаций'!M95</f>
        <v>100</v>
      </c>
      <c r="D93" s="5">
        <f>'Рейтинговая таблица организаций'!N95</f>
        <v>100</v>
      </c>
      <c r="E93" s="3">
        <f>'Рейтинговая таблица организаций'!Q95</f>
        <v>100</v>
      </c>
      <c r="F93" s="3">
        <f>'Рейтинговая таблица организаций'!R95</f>
        <v>100</v>
      </c>
      <c r="G93" s="3">
        <f>'Рейтинговая таблица организаций'!O95</f>
        <v>97.391304347826093</v>
      </c>
      <c r="H93" s="3">
        <f>'Рейтинговая таблица организаций'!P95</f>
        <v>95.726495726495727</v>
      </c>
      <c r="I93" s="3">
        <f>'Рейтинговая таблица организаций'!S95</f>
        <v>96</v>
      </c>
      <c r="J93" s="22">
        <f>'Рейтинговая таблица организаций'!T95</f>
        <v>98.4</v>
      </c>
      <c r="K93" s="3">
        <f>'Рейтинговая таблица организаций'!Z95</f>
        <v>100</v>
      </c>
      <c r="L93" s="3">
        <f t="shared" si="2"/>
        <v>97.5</v>
      </c>
      <c r="M93" s="3">
        <f>'Рейтинговая таблица организаций'!AB95</f>
        <v>95</v>
      </c>
      <c r="N93" s="22">
        <f>'Рейтинговая таблица организаций'!AC95</f>
        <v>97.5</v>
      </c>
      <c r="O93" s="3">
        <f>'Рейтинговая таблица организаций'!AH95</f>
        <v>80</v>
      </c>
      <c r="P93" s="20">
        <f>'Рейтинговая таблица организаций'!AI95</f>
        <v>100</v>
      </c>
      <c r="Q93" s="20">
        <f>'Рейтинговая таблица организаций'!AJ95</f>
        <v>94</v>
      </c>
      <c r="R93" s="22">
        <f>'Рейтинговая таблица организаций'!AK95</f>
        <v>92.2</v>
      </c>
      <c r="S93" s="3">
        <f>'Рейтинговая таблица организаций'!AR95</f>
        <v>98</v>
      </c>
      <c r="T93" s="3">
        <f>'Рейтинговая таблица организаций'!AS95</f>
        <v>98</v>
      </c>
      <c r="U93" s="3">
        <f>'Рейтинговая таблица организаций'!AT95</f>
        <v>99</v>
      </c>
      <c r="V93" s="22">
        <f>'Рейтинговая таблица организаций'!AU95</f>
        <v>98.2</v>
      </c>
      <c r="W93" s="3">
        <f>'Рейтинговая таблица организаций'!BB95</f>
        <v>96</v>
      </c>
      <c r="X93" s="3">
        <f>'Рейтинговая таблица организаций'!BC95</f>
        <v>91</v>
      </c>
      <c r="Y93" s="3">
        <f>'Рейтинговая таблица организаций'!BD95</f>
        <v>98</v>
      </c>
      <c r="Z93" s="22">
        <f>'Рейтинговая таблица организаций'!BE95</f>
        <v>96</v>
      </c>
      <c r="AA93" s="23">
        <f>'Рейтинговая таблица организаций'!BF95</f>
        <v>96.460000000000008</v>
      </c>
    </row>
    <row r="94" spans="1:27" x14ac:dyDescent="0.25">
      <c r="A94" s="5">
        <f>'бланки '!D98</f>
        <v>93</v>
      </c>
      <c r="B94" s="5" t="str">
        <f>'Рейтинговая таблица организаций'!B96</f>
        <v>МКУДО «СШ ИМ. И.ТУМГОЕВА»</v>
      </c>
      <c r="C94" s="5">
        <f>'Рейтинговая таблица организаций'!M96</f>
        <v>100</v>
      </c>
      <c r="D94" s="5">
        <f>'Рейтинговая таблица организаций'!N96</f>
        <v>100</v>
      </c>
      <c r="E94" s="3">
        <f>'Рейтинговая таблица организаций'!Q96</f>
        <v>100</v>
      </c>
      <c r="F94" s="3">
        <f>'Рейтинговая таблица организаций'!R96</f>
        <v>100</v>
      </c>
      <c r="G94" s="3">
        <f>'Рейтинговая таблица организаций'!O96</f>
        <v>96.969696969696969</v>
      </c>
      <c r="H94" s="3">
        <f>'Рейтинговая таблица организаций'!P96</f>
        <v>96.103896103896105</v>
      </c>
      <c r="I94" s="3">
        <f>'Рейтинговая таблица организаций'!S96</f>
        <v>96</v>
      </c>
      <c r="J94" s="22">
        <f>'Рейтинговая таблица организаций'!T96</f>
        <v>98.4</v>
      </c>
      <c r="K94" s="3">
        <f>'Рейтинговая таблица организаций'!Z96</f>
        <v>100</v>
      </c>
      <c r="L94" s="3">
        <f t="shared" si="2"/>
        <v>99</v>
      </c>
      <c r="M94" s="3">
        <f>'Рейтинговая таблица организаций'!AB96</f>
        <v>98</v>
      </c>
      <c r="N94" s="22">
        <f>'Рейтинговая таблица организаций'!AC96</f>
        <v>99</v>
      </c>
      <c r="O94" s="3">
        <f>'Рейтинговая таблица организаций'!AH96</f>
        <v>60</v>
      </c>
      <c r="P94" s="20">
        <f>'Рейтинговая таблица организаций'!AI96</f>
        <v>100</v>
      </c>
      <c r="Q94" s="20">
        <f>'Рейтинговая таблица организаций'!AJ96</f>
        <v>100</v>
      </c>
      <c r="R94" s="22">
        <f>'Рейтинговая таблица организаций'!AK96</f>
        <v>88</v>
      </c>
      <c r="S94" s="3">
        <f>'Рейтинговая таблица организаций'!AR96</f>
        <v>100</v>
      </c>
      <c r="T94" s="3">
        <f>'Рейтинговая таблица организаций'!AS96</f>
        <v>98</v>
      </c>
      <c r="U94" s="3">
        <f>'Рейтинговая таблица организаций'!AT96</f>
        <v>99</v>
      </c>
      <c r="V94" s="22">
        <f>'Рейтинговая таблица организаций'!AU96</f>
        <v>99</v>
      </c>
      <c r="W94" s="3">
        <f>'Рейтинговая таблица организаций'!BB96</f>
        <v>99</v>
      </c>
      <c r="X94" s="3">
        <f>'Рейтинговая таблица организаций'!BC96</f>
        <v>96</v>
      </c>
      <c r="Y94" s="3">
        <f>'Рейтинговая таблица организаций'!BD96</f>
        <v>99</v>
      </c>
      <c r="Z94" s="22">
        <f>'Рейтинговая таблица организаций'!BE96</f>
        <v>98.4</v>
      </c>
      <c r="AA94" s="23">
        <f>'Рейтинговая таблица организаций'!BF96</f>
        <v>96.559999999999988</v>
      </c>
    </row>
    <row r="95" spans="1:27" x14ac:dyDescent="0.25">
      <c r="A95" s="5">
        <f>'бланки '!D99</f>
        <v>94</v>
      </c>
      <c r="B95" s="5" t="str">
        <f>'Рейтинговая таблица организаций'!B97</f>
        <v>МКУ ДО СПОРТИВНАЯ ШКОЛА «ЧЕМПИОН С.П. ЯНДАРЕ» АДМИНИСТРАЦИИ НАЗРАНОВСКОГО МУНИЦИПАЛЬНОГО РАЙОНА</v>
      </c>
      <c r="C95" s="5">
        <f>'Рейтинговая таблица организаций'!M97</f>
        <v>100</v>
      </c>
      <c r="D95" s="5">
        <f>'Рейтинговая таблица организаций'!N97</f>
        <v>100</v>
      </c>
      <c r="E95" s="3">
        <f>'Рейтинговая таблица организаций'!Q97</f>
        <v>100</v>
      </c>
      <c r="F95" s="3">
        <f>'Рейтинговая таблица организаций'!R97</f>
        <v>100</v>
      </c>
      <c r="G95" s="3">
        <f>'Рейтинговая таблица организаций'!O97</f>
        <v>94.594594594594597</v>
      </c>
      <c r="H95" s="3">
        <f>'Рейтинговая таблица организаций'!P97</f>
        <v>93.181818181818173</v>
      </c>
      <c r="I95" s="3">
        <f>'Рейтинговая таблица организаций'!S97</f>
        <v>93</v>
      </c>
      <c r="J95" s="22">
        <f>'Рейтинговая таблица организаций'!T97</f>
        <v>97.2</v>
      </c>
      <c r="K95" s="3">
        <f>'Рейтинговая таблица организаций'!Z97</f>
        <v>100</v>
      </c>
      <c r="L95" s="3">
        <f t="shared" si="2"/>
        <v>96.5</v>
      </c>
      <c r="M95" s="3">
        <f>'Рейтинговая таблица организаций'!AB97</f>
        <v>93</v>
      </c>
      <c r="N95" s="22">
        <f>'Рейтинговая таблица организаций'!AC97</f>
        <v>96.5</v>
      </c>
      <c r="O95" s="3">
        <f>'Рейтинговая таблица организаций'!AH97</f>
        <v>80</v>
      </c>
      <c r="P95" s="20">
        <f>'Рейтинговая таблица организаций'!AI97</f>
        <v>100</v>
      </c>
      <c r="Q95" s="20">
        <f>'Рейтинговая таблица организаций'!AJ97</f>
        <v>90</v>
      </c>
      <c r="R95" s="22">
        <f>'Рейтинговая таблица организаций'!AK97</f>
        <v>91</v>
      </c>
      <c r="S95" s="3">
        <f>'Рейтинговая таблица организаций'!AR97</f>
        <v>96</v>
      </c>
      <c r="T95" s="3">
        <f>'Рейтинговая таблица организаций'!AS97</f>
        <v>95</v>
      </c>
      <c r="U95" s="3">
        <f>'Рейтинговая таблица организаций'!AT97</f>
        <v>96</v>
      </c>
      <c r="V95" s="22">
        <f>'Рейтинговая таблица организаций'!AU97</f>
        <v>95.6</v>
      </c>
      <c r="W95" s="3">
        <f>'Рейтинговая таблица организаций'!BB97</f>
        <v>98</v>
      </c>
      <c r="X95" s="3">
        <f>'Рейтинговая таблица организаций'!BC97</f>
        <v>96</v>
      </c>
      <c r="Y95" s="3">
        <f>'Рейтинговая таблица организаций'!BD97</f>
        <v>97</v>
      </c>
      <c r="Z95" s="22">
        <f>'Рейтинговая таблица организаций'!BE97</f>
        <v>97.1</v>
      </c>
      <c r="AA95" s="23">
        <f>'Рейтинговая таблица организаций'!BF97</f>
        <v>95.47999999999999</v>
      </c>
    </row>
    <row r="96" spans="1:27" x14ac:dyDescent="0.25">
      <c r="A96" s="5">
        <f>'бланки '!D100</f>
        <v>95</v>
      </c>
      <c r="B96" s="5" t="str">
        <f>'Рейтинговая таблица организаций'!B98</f>
        <v>МКУ ДО ДЕТСКО-ЮНОШЕСКАЯ СПОРТИВНАЯ ШКОЛА «ИМЕНИ АЛБОГАЧИЕВОЙ ЛЕЙЛЫ СУЛТАНОВНЫ» С.П.АЛИ-ЮРТ</v>
      </c>
      <c r="C96" s="5">
        <f>'Рейтинговая таблица организаций'!M98</f>
        <v>100</v>
      </c>
      <c r="D96" s="5">
        <f>'Рейтинговая таблица организаций'!N98</f>
        <v>100</v>
      </c>
      <c r="E96" s="3">
        <f>'Рейтинговая таблица организаций'!Q98</f>
        <v>100</v>
      </c>
      <c r="F96" s="3">
        <f>'Рейтинговая таблица организаций'!R98</f>
        <v>100</v>
      </c>
      <c r="G96" s="3">
        <f>'Рейтинговая таблица организаций'!O98</f>
        <v>98.648648648648646</v>
      </c>
      <c r="H96" s="3">
        <f>'Рейтинговая таблица организаций'!P98</f>
        <v>98.173515981735164</v>
      </c>
      <c r="I96" s="3">
        <f>'Рейтинговая таблица организаций'!S98</f>
        <v>98</v>
      </c>
      <c r="J96" s="22">
        <f>'Рейтинговая таблица организаций'!T98</f>
        <v>99.2</v>
      </c>
      <c r="K96" s="3">
        <f>'Рейтинговая таблица организаций'!Z98</f>
        <v>100</v>
      </c>
      <c r="L96" s="3">
        <f t="shared" si="2"/>
        <v>98.5</v>
      </c>
      <c r="M96" s="3">
        <f>'Рейтинговая таблица организаций'!AB98</f>
        <v>97</v>
      </c>
      <c r="N96" s="22">
        <f>'Рейтинговая таблица организаций'!AC98</f>
        <v>98.5</v>
      </c>
      <c r="O96" s="3">
        <f>'Рейтинговая таблица организаций'!AH98</f>
        <v>80</v>
      </c>
      <c r="P96" s="20">
        <f>'Рейтинговая таблица организаций'!AI98</f>
        <v>100</v>
      </c>
      <c r="Q96" s="20">
        <f>'Рейтинговая таблица организаций'!AJ98</f>
        <v>100</v>
      </c>
      <c r="R96" s="22">
        <f>'Рейтинговая таблица организаций'!AK98</f>
        <v>94</v>
      </c>
      <c r="S96" s="3">
        <f>'Рейтинговая таблица организаций'!AR98</f>
        <v>98</v>
      </c>
      <c r="T96" s="3">
        <f>'Рейтинговая таблица организаций'!AS98</f>
        <v>99</v>
      </c>
      <c r="U96" s="3">
        <f>'Рейтинговая таблица организаций'!AT98</f>
        <v>99</v>
      </c>
      <c r="V96" s="22">
        <f>'Рейтинговая таблица организаций'!AU98</f>
        <v>98.6</v>
      </c>
      <c r="W96" s="3">
        <f>'Рейтинговая таблица организаций'!BB98</f>
        <v>99</v>
      </c>
      <c r="X96" s="3">
        <f>'Рейтинговая таблица организаций'!BC98</f>
        <v>98</v>
      </c>
      <c r="Y96" s="3">
        <f>'Рейтинговая таблица организаций'!BD98</f>
        <v>98</v>
      </c>
      <c r="Z96" s="22">
        <f>'Рейтинговая таблица организаций'!BE98</f>
        <v>98.3</v>
      </c>
      <c r="AA96" s="23">
        <f>'Рейтинговая таблица организаций'!BF98</f>
        <v>97.72</v>
      </c>
    </row>
    <row r="97" spans="1:27" x14ac:dyDescent="0.25">
      <c r="A97" s="5">
        <f>'бланки '!D101</f>
        <v>96</v>
      </c>
      <c r="B97" s="5" t="str">
        <f>'Рейтинговая таблица организаций'!B99</f>
        <v>МКУ ДО»ДЕТСКО-ЮНОШЕСКАЯ СПОРТИВНАЯ ШКОЛА СУНЖЕНСКОГО МУНИЦИПАЛЬНОГО РАЙОНА»</v>
      </c>
      <c r="C97" s="5">
        <f>'Рейтинговая таблица организаций'!M99</f>
        <v>100</v>
      </c>
      <c r="D97" s="5">
        <f>'Рейтинговая таблица организаций'!N99</f>
        <v>100</v>
      </c>
      <c r="E97" s="3">
        <f>'Рейтинговая таблица организаций'!Q99</f>
        <v>100</v>
      </c>
      <c r="F97" s="3">
        <f>'Рейтинговая таблица организаций'!R99</f>
        <v>100</v>
      </c>
      <c r="G97" s="3">
        <f>'Рейтинговая таблица организаций'!O99</f>
        <v>97.333333333333343</v>
      </c>
      <c r="H97" s="3">
        <f>'Рейтинговая таблица организаций'!P99</f>
        <v>97.577854671280278</v>
      </c>
      <c r="I97" s="3">
        <f>'Рейтинговая таблица организаций'!S99</f>
        <v>97</v>
      </c>
      <c r="J97" s="22">
        <f>'Рейтинговая таблица организаций'!T99</f>
        <v>98.8</v>
      </c>
      <c r="K97" s="3">
        <f>'Рейтинговая таблица организаций'!Z99</f>
        <v>100</v>
      </c>
      <c r="L97" s="3">
        <f t="shared" si="2"/>
        <v>97</v>
      </c>
      <c r="M97" s="3">
        <f>'Рейтинговая таблица организаций'!AB99</f>
        <v>94</v>
      </c>
      <c r="N97" s="22">
        <f>'Рейтинговая таблица организаций'!AC99</f>
        <v>97</v>
      </c>
      <c r="O97" s="3">
        <f>'Рейтинговая таблица организаций'!AH99</f>
        <v>80</v>
      </c>
      <c r="P97" s="20">
        <f>'Рейтинговая таблица организаций'!AI99</f>
        <v>100</v>
      </c>
      <c r="Q97" s="20">
        <f>'Рейтинговая таблица организаций'!AJ99</f>
        <v>100</v>
      </c>
      <c r="R97" s="22">
        <f>'Рейтинговая таблица организаций'!AK99</f>
        <v>94</v>
      </c>
      <c r="S97" s="3">
        <f>'Рейтинговая таблица организаций'!AR99</f>
        <v>99</v>
      </c>
      <c r="T97" s="3">
        <f>'Рейтинговая таблица организаций'!AS99</f>
        <v>97</v>
      </c>
      <c r="U97" s="3">
        <f>'Рейтинговая таблица организаций'!AT99</f>
        <v>99</v>
      </c>
      <c r="V97" s="22">
        <f>'Рейтинговая таблица организаций'!AU99</f>
        <v>98.2</v>
      </c>
      <c r="W97" s="3">
        <f>'Рейтинговая таблица организаций'!BB99</f>
        <v>99</v>
      </c>
      <c r="X97" s="3">
        <f>'Рейтинговая таблица организаций'!BC99</f>
        <v>94</v>
      </c>
      <c r="Y97" s="3">
        <f>'Рейтинговая таблица организаций'!BD99</f>
        <v>97</v>
      </c>
      <c r="Z97" s="22">
        <f>'Рейтинговая таблица организаций'!BE99</f>
        <v>97</v>
      </c>
      <c r="AA97" s="23">
        <f>'Рейтинговая таблица организаций'!BF99</f>
        <v>97</v>
      </c>
    </row>
    <row r="98" spans="1:27" x14ac:dyDescent="0.25">
      <c r="A98" s="5">
        <f>'бланки '!D102</f>
        <v>97</v>
      </c>
      <c r="B98" s="5" t="str">
        <f>'Рейтинговая таблица организаций'!B100</f>
        <v>МКУ ДО «детско-юношеская спортивная школа» Джейрахского муниципального района</v>
      </c>
      <c r="C98" s="5">
        <f>'Рейтинговая таблица организаций'!M100</f>
        <v>100</v>
      </c>
      <c r="D98" s="5">
        <f>'Рейтинговая таблица организаций'!N100</f>
        <v>100</v>
      </c>
      <c r="E98" s="3">
        <f>'Рейтинговая таблица организаций'!Q100</f>
        <v>100</v>
      </c>
      <c r="F98" s="3">
        <f>'Рейтинговая таблица организаций'!R100</f>
        <v>100</v>
      </c>
      <c r="G98" s="3">
        <f>'Рейтинговая таблица организаций'!O100</f>
        <v>100</v>
      </c>
      <c r="H98" s="3">
        <f>'Рейтинговая таблица организаций'!P100</f>
        <v>100</v>
      </c>
      <c r="I98" s="3">
        <f>'Рейтинговая таблица организаций'!S100</f>
        <v>100</v>
      </c>
      <c r="J98" s="22">
        <f>'Рейтинговая таблица организаций'!T100</f>
        <v>100</v>
      </c>
      <c r="K98" s="3">
        <f>'Рейтинговая таблица организаций'!Z100</f>
        <v>100</v>
      </c>
      <c r="L98" s="3">
        <f t="shared" si="2"/>
        <v>98</v>
      </c>
      <c r="M98" s="3">
        <f>'Рейтинговая таблица организаций'!AB100</f>
        <v>96</v>
      </c>
      <c r="N98" s="22">
        <f>'Рейтинговая таблица организаций'!AC100</f>
        <v>98</v>
      </c>
      <c r="O98" s="3">
        <f>'Рейтинговая таблица организаций'!AH100</f>
        <v>60</v>
      </c>
      <c r="P98" s="20">
        <f>'Рейтинговая таблица организаций'!AI100</f>
        <v>100</v>
      </c>
      <c r="Q98" s="20">
        <f>'Рейтинговая таблица организаций'!AJ100</f>
        <v>100</v>
      </c>
      <c r="R98" s="22">
        <f>'Рейтинговая таблица организаций'!AK100</f>
        <v>88</v>
      </c>
      <c r="S98" s="3">
        <f>'Рейтинговая таблица организаций'!AR100</f>
        <v>100</v>
      </c>
      <c r="T98" s="3">
        <f>'Рейтинговая таблица организаций'!AS100</f>
        <v>96</v>
      </c>
      <c r="U98" s="3">
        <f>'Рейтинговая таблица организаций'!AT100</f>
        <v>97</v>
      </c>
      <c r="V98" s="22">
        <f>'Рейтинговая таблица организаций'!AU100</f>
        <v>97.8</v>
      </c>
      <c r="W98" s="3">
        <f>'Рейтинговая таблица организаций'!BB100</f>
        <v>100</v>
      </c>
      <c r="X98" s="3">
        <f>'Рейтинговая таблица организаций'!BC100</f>
        <v>98</v>
      </c>
      <c r="Y98" s="3">
        <f>'Рейтинговая таблица организаций'!BD100</f>
        <v>100</v>
      </c>
      <c r="Z98" s="22">
        <f>'Рейтинговая таблица организаций'!BE100</f>
        <v>99.6</v>
      </c>
      <c r="AA98" s="23">
        <f>'Рейтинговая таблица организаций'!BF100</f>
        <v>96.679999999999993</v>
      </c>
    </row>
    <row r="99" spans="1:27" x14ac:dyDescent="0.25">
      <c r="A99" s="5">
        <f>'бланки '!D103</f>
        <v>98</v>
      </c>
      <c r="B99" s="5" t="str">
        <f>'Рейтинговая таблица организаций'!B101</f>
        <v>МКУ ДО «СШ по шахматам Сунженского муниципального района»</v>
      </c>
      <c r="C99" s="5">
        <f>'Рейтинговая таблица организаций'!M101</f>
        <v>100</v>
      </c>
      <c r="D99" s="5">
        <f>'Рейтинговая таблица организаций'!N101</f>
        <v>100</v>
      </c>
      <c r="E99" s="3">
        <f>'Рейтинговая таблица организаций'!Q101</f>
        <v>100</v>
      </c>
      <c r="F99" s="3">
        <f>'Рейтинговая таблица организаций'!R101</f>
        <v>100</v>
      </c>
      <c r="G99" s="3">
        <f>'Рейтинговая таблица организаций'!O101</f>
        <v>98.846153846153854</v>
      </c>
      <c r="H99" s="3">
        <f>'Рейтинговая таблица организаций'!P101</f>
        <v>100</v>
      </c>
      <c r="I99" s="3">
        <f>'Рейтинговая таблица организаций'!S101</f>
        <v>99</v>
      </c>
      <c r="J99" s="22">
        <f>'Рейтинговая таблица организаций'!T101</f>
        <v>99.6</v>
      </c>
      <c r="K99" s="3">
        <f>'Рейтинговая таблица организаций'!Z101</f>
        <v>100</v>
      </c>
      <c r="L99" s="3">
        <f t="shared" si="2"/>
        <v>100</v>
      </c>
      <c r="M99" s="3">
        <f>'Рейтинговая таблица организаций'!AB101</f>
        <v>100</v>
      </c>
      <c r="N99" s="22">
        <f>'Рейтинговая таблица организаций'!AC101</f>
        <v>100</v>
      </c>
      <c r="O99" s="3">
        <f>'Рейтинговая таблица организаций'!AH101</f>
        <v>20</v>
      </c>
      <c r="P99" s="20">
        <f>'Рейтинговая таблица организаций'!AI101</f>
        <v>100</v>
      </c>
      <c r="Q99" s="20">
        <f>'Рейтинговая таблица организаций'!AJ101</f>
        <v>100</v>
      </c>
      <c r="R99" s="22">
        <f>'Рейтинговая таблица организаций'!AK101</f>
        <v>76</v>
      </c>
      <c r="S99" s="3">
        <f>'Рейтинговая таблица организаций'!AR101</f>
        <v>100</v>
      </c>
      <c r="T99" s="3">
        <f>'Рейтинговая таблица организаций'!AS101</f>
        <v>100</v>
      </c>
      <c r="U99" s="3">
        <f>'Рейтинговая таблица организаций'!AT101</f>
        <v>100</v>
      </c>
      <c r="V99" s="22">
        <f>'Рейтинговая таблица организаций'!AU101</f>
        <v>100</v>
      </c>
      <c r="W99" s="3">
        <f>'Рейтинговая таблица организаций'!BB101</f>
        <v>100</v>
      </c>
      <c r="X99" s="3">
        <f>'Рейтинговая таблица организаций'!BC101</f>
        <v>100</v>
      </c>
      <c r="Y99" s="3">
        <f>'Рейтинговая таблица организаций'!BD101</f>
        <v>100</v>
      </c>
      <c r="Z99" s="22">
        <f>'Рейтинговая таблица организаций'!BE101</f>
        <v>100</v>
      </c>
      <c r="AA99" s="23">
        <f>'Рейтинговая таблица организаций'!BF101</f>
        <v>95.12</v>
      </c>
    </row>
    <row r="100" spans="1:27" x14ac:dyDescent="0.25">
      <c r="A100" s="5">
        <f>'бланки '!D104</f>
        <v>99</v>
      </c>
      <c r="B100" s="5" t="str">
        <f>'Рейтинговая таблица организаций'!B102</f>
        <v>МКУДО «СШ С.П.ПЛИЕВО»</v>
      </c>
      <c r="C100" s="5">
        <f>'Рейтинговая таблица организаций'!M102</f>
        <v>100</v>
      </c>
      <c r="D100" s="5">
        <f>'Рейтинговая таблица организаций'!N102</f>
        <v>100</v>
      </c>
      <c r="E100" s="3">
        <f>'Рейтинговая таблица организаций'!Q102</f>
        <v>100</v>
      </c>
      <c r="F100" s="3">
        <f>'Рейтинговая таблица организаций'!R102</f>
        <v>100</v>
      </c>
      <c r="G100" s="3">
        <f>'Рейтинговая таблица организаций'!O102</f>
        <v>97.65625</v>
      </c>
      <c r="H100" s="3">
        <f>'Рейтинговая таблица организаций'!P102</f>
        <v>94.583333333333329</v>
      </c>
      <c r="I100" s="3">
        <f>'Рейтинговая таблица организаций'!S102</f>
        <v>96</v>
      </c>
      <c r="J100" s="22">
        <f>'Рейтинговая таблица организаций'!T102</f>
        <v>98.4</v>
      </c>
      <c r="K100" s="3">
        <f>'Рейтинговая таблица организаций'!Z102</f>
        <v>100</v>
      </c>
      <c r="L100" s="3">
        <f t="shared" si="2"/>
        <v>96</v>
      </c>
      <c r="M100" s="3">
        <f>'Рейтинговая таблица организаций'!AB102</f>
        <v>92</v>
      </c>
      <c r="N100" s="22">
        <f>'Рейтинговая таблица организаций'!AC102</f>
        <v>96</v>
      </c>
      <c r="O100" s="3">
        <f>'Рейтинговая таблица организаций'!AH102</f>
        <v>40</v>
      </c>
      <c r="P100" s="20">
        <f>'Рейтинговая таблица организаций'!AI102</f>
        <v>100</v>
      </c>
      <c r="Q100" s="20">
        <f>'Рейтинговая таблица организаций'!AJ102</f>
        <v>92</v>
      </c>
      <c r="R100" s="22">
        <f>'Рейтинговая таблица организаций'!AK102</f>
        <v>79.599999999999994</v>
      </c>
      <c r="S100" s="3">
        <f>'Рейтинговая таблица организаций'!AR102</f>
        <v>96</v>
      </c>
      <c r="T100" s="3">
        <f>'Рейтинговая таблица организаций'!AS102</f>
        <v>96</v>
      </c>
      <c r="U100" s="3">
        <f>'Рейтинговая таблица организаций'!AT102</f>
        <v>99</v>
      </c>
      <c r="V100" s="22">
        <f>'Рейтинговая таблица организаций'!AU102</f>
        <v>96.6</v>
      </c>
      <c r="W100" s="3">
        <f>'Рейтинговая таблица организаций'!BB102</f>
        <v>98</v>
      </c>
      <c r="X100" s="3">
        <f>'Рейтинговая таблица организаций'!BC102</f>
        <v>92</v>
      </c>
      <c r="Y100" s="3">
        <f>'Рейтинговая таблица организаций'!BD102</f>
        <v>98</v>
      </c>
      <c r="Z100" s="22">
        <f>'Рейтинговая таблица организаций'!BE102</f>
        <v>96.8</v>
      </c>
      <c r="AA100" s="23">
        <f>'Рейтинговая таблица организаций'!BF102</f>
        <v>93.48</v>
      </c>
    </row>
    <row r="101" spans="1:27" x14ac:dyDescent="0.25">
      <c r="A101" s="5">
        <f>'бланки '!D105</f>
        <v>100</v>
      </c>
      <c r="B101" s="5" t="str">
        <f>'Рейтинговая таблица организаций'!B103</f>
        <v>МКУ ДО «Спортивная Школа «Галашки»</v>
      </c>
      <c r="C101" s="5">
        <f>'Рейтинговая таблица организаций'!M103</f>
        <v>100</v>
      </c>
      <c r="D101" s="5">
        <f>'Рейтинговая таблица организаций'!N103</f>
        <v>100</v>
      </c>
      <c r="E101" s="3">
        <f>'Рейтинговая таблица организаций'!Q103</f>
        <v>100</v>
      </c>
      <c r="F101" s="3">
        <f>'Рейтинговая таблица организаций'!R103</f>
        <v>100</v>
      </c>
      <c r="G101" s="3">
        <f>'Рейтинговая таблица организаций'!O103</f>
        <v>99.408284023668642</v>
      </c>
      <c r="H101" s="3">
        <f>'Рейтинговая таблица организаций'!P103</f>
        <v>99.386503067484668</v>
      </c>
      <c r="I101" s="3">
        <f>'Рейтинговая таблица организаций'!S103</f>
        <v>99</v>
      </c>
      <c r="J101" s="22">
        <f>'Рейтинговая таблица организаций'!T103</f>
        <v>99.6</v>
      </c>
      <c r="K101" s="3">
        <f>'Рейтинговая таблица организаций'!Z103</f>
        <v>100</v>
      </c>
      <c r="L101" s="3">
        <f t="shared" si="2"/>
        <v>99</v>
      </c>
      <c r="M101" s="3">
        <f>'Рейтинговая таблица организаций'!AB103</f>
        <v>98</v>
      </c>
      <c r="N101" s="22">
        <f>'Рейтинговая таблица организаций'!AC103</f>
        <v>99</v>
      </c>
      <c r="O101" s="3">
        <f>'Рейтинговая таблица организаций'!AH103</f>
        <v>60</v>
      </c>
      <c r="P101" s="20">
        <f>'Рейтинговая таблица организаций'!AI103</f>
        <v>100</v>
      </c>
      <c r="Q101" s="20">
        <f>'Рейтинговая таблица организаций'!AJ103</f>
        <v>100</v>
      </c>
      <c r="R101" s="22">
        <f>'Рейтинговая таблица организаций'!AK103</f>
        <v>88</v>
      </c>
      <c r="S101" s="3">
        <f>'Рейтинговая таблица организаций'!AR103</f>
        <v>99</v>
      </c>
      <c r="T101" s="3">
        <f>'Рейтинговая таблица организаций'!AS103</f>
        <v>99</v>
      </c>
      <c r="U101" s="3">
        <f>'Рейтинговая таблица организаций'!AT103</f>
        <v>99</v>
      </c>
      <c r="V101" s="22">
        <f>'Рейтинговая таблица организаций'!AU103</f>
        <v>99</v>
      </c>
      <c r="W101" s="3">
        <f>'Рейтинговая таблица организаций'!BB103</f>
        <v>98</v>
      </c>
      <c r="X101" s="3">
        <f>'Рейтинговая таблица организаций'!BC103</f>
        <v>90</v>
      </c>
      <c r="Y101" s="3">
        <f>'Рейтинговая таблица организаций'!BD103</f>
        <v>99</v>
      </c>
      <c r="Z101" s="22">
        <f>'Рейтинговая таблица организаций'!BE103</f>
        <v>96.9</v>
      </c>
      <c r="AA101" s="23">
        <f>'Рейтинговая таблица организаций'!BF103</f>
        <v>96.5</v>
      </c>
    </row>
  </sheetData>
  <phoneticPr fontId="23" type="noConversion"/>
  <pageMargins left="0.7" right="0.7" top="0.75" bottom="0.75" header="0.3" footer="0.3"/>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DE369-9FE6-4B08-AD18-E49225C346E5}">
  <dimension ref="A1:V102"/>
  <sheetViews>
    <sheetView topLeftCell="A83" workbookViewId="0">
      <selection activeCell="V101" sqref="C2:V101"/>
    </sheetView>
  </sheetViews>
  <sheetFormatPr defaultColWidth="9.140625" defaultRowHeight="15" x14ac:dyDescent="0.25"/>
  <cols>
    <col min="1" max="1" width="9.140625" style="4"/>
    <col min="2" max="2" width="127.7109375" style="4" customWidth="1"/>
    <col min="3" max="3" width="11.7109375" style="4" bestFit="1" customWidth="1"/>
    <col min="4" max="6" width="9.42578125" style="4" bestFit="1" customWidth="1"/>
    <col min="7" max="16384" width="9.140625" style="4"/>
  </cols>
  <sheetData>
    <row r="1" spans="1:22" x14ac:dyDescent="0.25">
      <c r="A1" s="21"/>
      <c r="B1" s="21"/>
      <c r="C1" s="21" t="s">
        <v>348</v>
      </c>
      <c r="D1" s="21" t="s">
        <v>349</v>
      </c>
      <c r="E1" s="21" t="s">
        <v>345</v>
      </c>
      <c r="F1" s="21" t="s">
        <v>346</v>
      </c>
      <c r="G1" s="21" t="s">
        <v>347</v>
      </c>
      <c r="H1" s="21" t="s">
        <v>350</v>
      </c>
      <c r="I1" s="21" t="s">
        <v>351</v>
      </c>
      <c r="J1" s="21" t="s">
        <v>352</v>
      </c>
      <c r="K1" s="21" t="s">
        <v>353</v>
      </c>
      <c r="L1" s="21" t="s">
        <v>354</v>
      </c>
      <c r="M1" s="21" t="s">
        <v>355</v>
      </c>
      <c r="N1" s="21" t="s">
        <v>356</v>
      </c>
      <c r="O1" s="21" t="s">
        <v>357</v>
      </c>
      <c r="P1" s="21" t="s">
        <v>358</v>
      </c>
      <c r="Q1" s="21" t="s">
        <v>359</v>
      </c>
      <c r="R1" s="21" t="s">
        <v>360</v>
      </c>
      <c r="S1" s="21" t="s">
        <v>361</v>
      </c>
      <c r="T1" s="21" t="s">
        <v>362</v>
      </c>
      <c r="U1" s="21" t="s">
        <v>363</v>
      </c>
      <c r="V1" s="21" t="s">
        <v>42</v>
      </c>
    </row>
    <row r="2" spans="1:22" x14ac:dyDescent="0.25">
      <c r="A2" s="5">
        <f>'бланки '!D6</f>
        <v>1</v>
      </c>
      <c r="B2" s="5" t="str">
        <f>'Рейтинговая таблица организаций'!B4</f>
        <v>ГБОУ «СОШ №2 Г. НАЗРАНЬ»</v>
      </c>
      <c r="C2" s="3">
        <f>'Рейтинговая таблица организаций'!Q4</f>
        <v>100</v>
      </c>
      <c r="D2" s="3">
        <f>'Рейтинговая таблица организаций'!R4</f>
        <v>100</v>
      </c>
      <c r="E2" s="3">
        <f>'Рейтинговая таблица организаций'!S4</f>
        <v>94</v>
      </c>
      <c r="F2" s="22">
        <f>'Рейтинговая таблица организаций'!T4</f>
        <v>97.6</v>
      </c>
      <c r="G2" s="3">
        <f>'Рейтинговая таблица организаций'!Z4</f>
        <v>100</v>
      </c>
      <c r="H2" s="3">
        <f>'Рейтинговая таблица организаций'!AB4</f>
        <v>90</v>
      </c>
      <c r="I2" s="22">
        <f>'Рейтинговая таблица организаций'!AC4</f>
        <v>95</v>
      </c>
      <c r="J2" s="3">
        <f>'Рейтинговая таблица организаций'!AH4</f>
        <v>40</v>
      </c>
      <c r="K2" s="20">
        <f>'Рейтинговая таблица организаций'!AI4</f>
        <v>60</v>
      </c>
      <c r="L2" s="20">
        <f>'Рейтинговая таблица организаций'!AJ4</f>
        <v>91</v>
      </c>
      <c r="M2" s="22">
        <f>'Рейтинговая таблица организаций'!AK4</f>
        <v>63.3</v>
      </c>
      <c r="N2" s="3">
        <f>'Рейтинговая таблица организаций'!AR4</f>
        <v>95</v>
      </c>
      <c r="O2" s="3">
        <f>'Рейтинговая таблица организаций'!AS4</f>
        <v>95</v>
      </c>
      <c r="P2" s="3">
        <f>'Рейтинговая таблица организаций'!AT4</f>
        <v>97</v>
      </c>
      <c r="Q2" s="22">
        <f>'Рейтинговая таблица организаций'!AU4</f>
        <v>95.4</v>
      </c>
      <c r="R2" s="3">
        <f>'Рейтинговая таблица организаций'!BB4</f>
        <v>93</v>
      </c>
      <c r="S2" s="3">
        <f>'Рейтинговая таблица организаций'!BC4</f>
        <v>90</v>
      </c>
      <c r="T2" s="3">
        <f>'Рейтинговая таблица организаций'!BD4</f>
        <v>95</v>
      </c>
      <c r="U2" s="22">
        <f>'Рейтинговая таблица организаций'!BE4</f>
        <v>93.4</v>
      </c>
      <c r="V2" s="23">
        <f>'Рейтинговая таблица организаций'!BF4</f>
        <v>88.939999999999984</v>
      </c>
    </row>
    <row r="3" spans="1:22" x14ac:dyDescent="0.25">
      <c r="A3" s="5">
        <f>'бланки '!D7</f>
        <v>2</v>
      </c>
      <c r="B3" s="5" t="str">
        <f>'Рейтинговая таблица организаций'!B5</f>
        <v>ГБОУ «СОШ №8 Г. НАЗРАНЬ»</v>
      </c>
      <c r="C3" s="3">
        <f>'Рейтинговая таблица организаций'!Q5</f>
        <v>100</v>
      </c>
      <c r="D3" s="3">
        <f>'Рейтинговая таблица организаций'!R5</f>
        <v>100</v>
      </c>
      <c r="E3" s="3">
        <f>'Рейтинговая таблица организаций'!S5</f>
        <v>95</v>
      </c>
      <c r="F3" s="22">
        <f>'Рейтинговая таблица организаций'!T5</f>
        <v>98</v>
      </c>
      <c r="G3" s="3">
        <f>'Рейтинговая таблица организаций'!Z5</f>
        <v>100</v>
      </c>
      <c r="H3" s="3">
        <f>'Рейтинговая таблица организаций'!AB5</f>
        <v>99</v>
      </c>
      <c r="I3" s="22">
        <f>'Рейтинговая таблица организаций'!AC5</f>
        <v>99.5</v>
      </c>
      <c r="J3" s="3">
        <f>'Рейтинговая таблица организаций'!AH5</f>
        <v>20</v>
      </c>
      <c r="K3" s="20">
        <f>'Рейтинговая таблица организаций'!AI5</f>
        <v>80</v>
      </c>
      <c r="L3" s="20">
        <f>'Рейтинговая таблица организаций'!AJ5</f>
        <v>93</v>
      </c>
      <c r="M3" s="22">
        <f>'Рейтинговая таблица организаций'!AK5</f>
        <v>65.900000000000006</v>
      </c>
      <c r="N3" s="3">
        <f>'Рейтинговая таблица организаций'!AR5</f>
        <v>99</v>
      </c>
      <c r="O3" s="3">
        <f>'Рейтинговая таблица организаций'!AS5</f>
        <v>99</v>
      </c>
      <c r="P3" s="3">
        <f>'Рейтинговая таблица организаций'!AT5</f>
        <v>100</v>
      </c>
      <c r="Q3" s="22">
        <f>'Рейтинговая таблица организаций'!AU5</f>
        <v>99.2</v>
      </c>
      <c r="R3" s="3">
        <f>'Рейтинговая таблица организаций'!BB5</f>
        <v>96</v>
      </c>
      <c r="S3" s="3">
        <f>'Рейтинговая таблица организаций'!BC5</f>
        <v>96</v>
      </c>
      <c r="T3" s="3">
        <f>'Рейтинговая таблица организаций'!BD5</f>
        <v>99</v>
      </c>
      <c r="U3" s="22">
        <f>'Рейтинговая таблица организаций'!BE5</f>
        <v>97.5</v>
      </c>
      <c r="V3" s="23">
        <f>'Рейтинговая таблица организаций'!BF5</f>
        <v>92.02</v>
      </c>
    </row>
    <row r="4" spans="1:22" x14ac:dyDescent="0.25">
      <c r="A4" s="5">
        <f>'бланки '!D8</f>
        <v>3</v>
      </c>
      <c r="B4" s="5" t="str">
        <f>'Рейтинговая таблица организаций'!B6</f>
        <v>ГБОУ «СОШ-САД №10 Г. НАЗРАНЬ»</v>
      </c>
      <c r="C4" s="3">
        <f>'Рейтинговая таблица организаций'!Q6</f>
        <v>100</v>
      </c>
      <c r="D4" s="3">
        <f>'Рейтинговая таблица организаций'!R6</f>
        <v>100</v>
      </c>
      <c r="E4" s="3">
        <f>'Рейтинговая таблица организаций'!S6</f>
        <v>98</v>
      </c>
      <c r="F4" s="22">
        <f>'Рейтинговая таблица организаций'!T6</f>
        <v>99.2</v>
      </c>
      <c r="G4" s="3">
        <f>'Рейтинговая таблица организаций'!Z6</f>
        <v>100</v>
      </c>
      <c r="H4" s="3">
        <f>'Рейтинговая таблица организаций'!AB6</f>
        <v>99</v>
      </c>
      <c r="I4" s="22">
        <f>'Рейтинговая таблица организаций'!AC6</f>
        <v>99.5</v>
      </c>
      <c r="J4" s="3">
        <f>'Рейтинговая таблица организаций'!AH6</f>
        <v>80</v>
      </c>
      <c r="K4" s="20">
        <f>'Рейтинговая таблица организаций'!AI6</f>
        <v>80</v>
      </c>
      <c r="L4" s="20">
        <f>'Рейтинговая таблица организаций'!AJ6</f>
        <v>100</v>
      </c>
      <c r="M4" s="22">
        <f>'Рейтинговая таблица организаций'!AK6</f>
        <v>86</v>
      </c>
      <c r="N4" s="3">
        <f>'Рейтинговая таблица организаций'!AR6</f>
        <v>100</v>
      </c>
      <c r="O4" s="3">
        <f>'Рейтинговая таблица организаций'!AS6</f>
        <v>100</v>
      </c>
      <c r="P4" s="3">
        <f>'Рейтинговая таблица организаций'!AT6</f>
        <v>100</v>
      </c>
      <c r="Q4" s="22">
        <f>'Рейтинговая таблица организаций'!AU6</f>
        <v>100</v>
      </c>
      <c r="R4" s="3">
        <f>'Рейтинговая таблица организаций'!BB6</f>
        <v>100</v>
      </c>
      <c r="S4" s="3">
        <f>'Рейтинговая таблица организаций'!BC6</f>
        <v>100</v>
      </c>
      <c r="T4" s="3">
        <f>'Рейтинговая таблица организаций'!BD6</f>
        <v>100</v>
      </c>
      <c r="U4" s="22">
        <f>'Рейтинговая таблица организаций'!BE6</f>
        <v>100</v>
      </c>
      <c r="V4" s="23">
        <f>'Рейтинговая таблица организаций'!BF6</f>
        <v>96.94</v>
      </c>
    </row>
    <row r="5" spans="1:22" x14ac:dyDescent="0.25">
      <c r="A5" s="5">
        <f>'бланки '!D9</f>
        <v>4</v>
      </c>
      <c r="B5" s="5" t="str">
        <f>'Рейтинговая таблица организаций'!B7</f>
        <v>ГБОУ «СОШ-ДС №11 Г. НАЗРАНЬ»</v>
      </c>
      <c r="C5" s="3">
        <f>'Рейтинговая таблица организаций'!Q7</f>
        <v>100</v>
      </c>
      <c r="D5" s="3">
        <f>'Рейтинговая таблица организаций'!R7</f>
        <v>100</v>
      </c>
      <c r="E5" s="3">
        <f>'Рейтинговая таблица организаций'!S7</f>
        <v>98</v>
      </c>
      <c r="F5" s="22">
        <f>'Рейтинговая таблица организаций'!T7</f>
        <v>99.2</v>
      </c>
      <c r="G5" s="3">
        <f>'Рейтинговая таблица организаций'!Z7</f>
        <v>100</v>
      </c>
      <c r="H5" s="3">
        <f>'Рейтинговая таблица организаций'!AB7</f>
        <v>100</v>
      </c>
      <c r="I5" s="22">
        <f>'Рейтинговая таблица организаций'!AC7</f>
        <v>100</v>
      </c>
      <c r="J5" s="3">
        <f>'Рейтинговая таблица организаций'!AH7</f>
        <v>100</v>
      </c>
      <c r="K5" s="20">
        <f>'Рейтинговая таблица организаций'!AI7</f>
        <v>80</v>
      </c>
      <c r="L5" s="20">
        <f>'Рейтинговая таблица организаций'!AJ7</f>
        <v>97</v>
      </c>
      <c r="M5" s="22">
        <f>'Рейтинговая таблица организаций'!AK7</f>
        <v>91.1</v>
      </c>
      <c r="N5" s="3">
        <f>'Рейтинговая таблица организаций'!AR7</f>
        <v>100</v>
      </c>
      <c r="O5" s="3">
        <f>'Рейтинговая таблица организаций'!AS7</f>
        <v>99</v>
      </c>
      <c r="P5" s="3">
        <f>'Рейтинговая таблица организаций'!AT7</f>
        <v>100</v>
      </c>
      <c r="Q5" s="22">
        <f>'Рейтинговая таблица организаций'!AU7</f>
        <v>99.6</v>
      </c>
      <c r="R5" s="3">
        <f>'Рейтинговая таблица организаций'!BB7</f>
        <v>100</v>
      </c>
      <c r="S5" s="3">
        <f>'Рейтинговая таблица организаций'!BC7</f>
        <v>99</v>
      </c>
      <c r="T5" s="3">
        <f>'Рейтинговая таблица организаций'!BD7</f>
        <v>100</v>
      </c>
      <c r="U5" s="22">
        <f>'Рейтинговая таблица организаций'!BE7</f>
        <v>99.8</v>
      </c>
      <c r="V5" s="23">
        <f>'Рейтинговая таблица организаций'!BF7</f>
        <v>97.94</v>
      </c>
    </row>
    <row r="6" spans="1:22" x14ac:dyDescent="0.25">
      <c r="A6" s="5">
        <f>'бланки '!D10</f>
        <v>5</v>
      </c>
      <c r="B6" s="5" t="str">
        <f>'Рейтинговая таблица организаций'!B8</f>
        <v>ГБОУ «СОШ №14 Г. НАЗРАНЬ»</v>
      </c>
      <c r="C6" s="3">
        <f>'Рейтинговая таблица организаций'!Q8</f>
        <v>100</v>
      </c>
      <c r="D6" s="3">
        <f>'Рейтинговая таблица организаций'!R8</f>
        <v>100</v>
      </c>
      <c r="E6" s="3">
        <f>'Рейтинговая таблица организаций'!S8</f>
        <v>99</v>
      </c>
      <c r="F6" s="22">
        <f>'Рейтинговая таблица организаций'!T8</f>
        <v>99.6</v>
      </c>
      <c r="G6" s="3">
        <f>'Рейтинговая таблица организаций'!Z8</f>
        <v>100</v>
      </c>
      <c r="H6" s="3">
        <f>'Рейтинговая таблица организаций'!AB8</f>
        <v>99</v>
      </c>
      <c r="I6" s="22">
        <f>'Рейтинговая таблица организаций'!AC8</f>
        <v>99.5</v>
      </c>
      <c r="J6" s="3">
        <f>'Рейтинговая таблица организаций'!AH8</f>
        <v>20</v>
      </c>
      <c r="K6" s="20">
        <f>'Рейтинговая таблица организаций'!AI8</f>
        <v>60</v>
      </c>
      <c r="L6" s="20">
        <f>'Рейтинговая таблица организаций'!AJ8</f>
        <v>100</v>
      </c>
      <c r="M6" s="22">
        <f>'Рейтинговая таблица организаций'!AK8</f>
        <v>60</v>
      </c>
      <c r="N6" s="3">
        <f>'Рейтинговая таблица организаций'!AR8</f>
        <v>100</v>
      </c>
      <c r="O6" s="3">
        <f>'Рейтинговая таблица организаций'!AS8</f>
        <v>100</v>
      </c>
      <c r="P6" s="3">
        <f>'Рейтинговая таблица организаций'!AT8</f>
        <v>99</v>
      </c>
      <c r="Q6" s="22">
        <f>'Рейтинговая таблица организаций'!AU8</f>
        <v>99.8</v>
      </c>
      <c r="R6" s="3">
        <f>'Рейтинговая таблица организаций'!BB8</f>
        <v>99</v>
      </c>
      <c r="S6" s="3">
        <f>'Рейтинговая таблица организаций'!BC8</f>
        <v>99</v>
      </c>
      <c r="T6" s="3">
        <f>'Рейтинговая таблица организаций'!BD8</f>
        <v>99</v>
      </c>
      <c r="U6" s="22">
        <f>'Рейтинговая таблица организаций'!BE8</f>
        <v>99</v>
      </c>
      <c r="V6" s="23">
        <f>'Рейтинговая таблица организаций'!BF8</f>
        <v>91.580000000000013</v>
      </c>
    </row>
    <row r="7" spans="1:22" x14ac:dyDescent="0.25">
      <c r="A7" s="5">
        <f>'бланки '!D11</f>
        <v>6</v>
      </c>
      <c r="B7" s="5" t="str">
        <f>'Рейтинговая таблица организаций'!B9</f>
        <v>ГБОУ «СОШ №18 Г. НАЗРАНЬ»</v>
      </c>
      <c r="C7" s="3">
        <f>'Рейтинговая таблица организаций'!Q9</f>
        <v>100</v>
      </c>
      <c r="D7" s="3">
        <f>'Рейтинговая таблица организаций'!R9</f>
        <v>100</v>
      </c>
      <c r="E7" s="3">
        <f>'Рейтинговая таблица организаций'!S9</f>
        <v>96</v>
      </c>
      <c r="F7" s="22">
        <f>'Рейтинговая таблица организаций'!T9</f>
        <v>98.4</v>
      </c>
      <c r="G7" s="3">
        <f>'Рейтинговая таблица организаций'!Z9</f>
        <v>100</v>
      </c>
      <c r="H7" s="3">
        <f>'Рейтинговая таблица организаций'!AB9</f>
        <v>94</v>
      </c>
      <c r="I7" s="22">
        <f>'Рейтинговая таблица организаций'!AC9</f>
        <v>97</v>
      </c>
      <c r="J7" s="3">
        <f>'Рейтинговая таблица организаций'!AH9</f>
        <v>80</v>
      </c>
      <c r="K7" s="20">
        <f>'Рейтинговая таблица организаций'!AI9</f>
        <v>80</v>
      </c>
      <c r="L7" s="20">
        <f>'Рейтинговая таблица организаций'!AJ9</f>
        <v>98</v>
      </c>
      <c r="M7" s="22">
        <f>'Рейтинговая таблица организаций'!AK9</f>
        <v>85.4</v>
      </c>
      <c r="N7" s="3">
        <f>'Рейтинговая таблица организаций'!AR9</f>
        <v>95</v>
      </c>
      <c r="O7" s="3">
        <f>'Рейтинговая таблица организаций'!AS9</f>
        <v>97</v>
      </c>
      <c r="P7" s="3">
        <f>'Рейтинговая таблица организаций'!AT9</f>
        <v>99</v>
      </c>
      <c r="Q7" s="22">
        <f>'Рейтинговая таблица организаций'!AU9</f>
        <v>96.6</v>
      </c>
      <c r="R7" s="3">
        <f>'Рейтинговая таблица организаций'!BB9</f>
        <v>90</v>
      </c>
      <c r="S7" s="3">
        <f>'Рейтинговая таблица организаций'!BC9</f>
        <v>97</v>
      </c>
      <c r="T7" s="3">
        <f>'Рейтинговая таблица организаций'!BD9</f>
        <v>97</v>
      </c>
      <c r="U7" s="22">
        <f>'Рейтинговая таблица организаций'!BE9</f>
        <v>94.9</v>
      </c>
      <c r="V7" s="23">
        <f>'Рейтинговая таблица организаций'!BF9</f>
        <v>94.46</v>
      </c>
    </row>
    <row r="8" spans="1:22" x14ac:dyDescent="0.25">
      <c r="A8" s="5">
        <f>'бланки '!D12</f>
        <v>7</v>
      </c>
      <c r="B8" s="5" t="str">
        <f>'Рейтинговая таблица организаций'!B10</f>
        <v>ГБОУ «СОШ №19 Г. НАЗРАНЬ»</v>
      </c>
      <c r="C8" s="3">
        <f>'Рейтинговая таблица организаций'!Q10</f>
        <v>100</v>
      </c>
      <c r="D8" s="3">
        <f>'Рейтинговая таблица организаций'!R10</f>
        <v>100</v>
      </c>
      <c r="E8" s="3">
        <f>'Рейтинговая таблица организаций'!S10</f>
        <v>100</v>
      </c>
      <c r="F8" s="22">
        <f>'Рейтинговая таблица организаций'!T10</f>
        <v>100</v>
      </c>
      <c r="G8" s="3">
        <f>'Рейтинговая таблица организаций'!Z10</f>
        <v>100</v>
      </c>
      <c r="H8" s="3">
        <f>'Рейтинговая таблица организаций'!AB10</f>
        <v>100</v>
      </c>
      <c r="I8" s="22">
        <f>'Рейтинговая таблица организаций'!AC10</f>
        <v>100</v>
      </c>
      <c r="J8" s="3">
        <f>'Рейтинговая таблица организаций'!AH10</f>
        <v>100</v>
      </c>
      <c r="K8" s="20">
        <f>'Рейтинговая таблица организаций'!AI10</f>
        <v>100</v>
      </c>
      <c r="L8" s="20">
        <f>'Рейтинговая таблица организаций'!AJ10</f>
        <v>99</v>
      </c>
      <c r="M8" s="22">
        <f>'Рейтинговая таблица организаций'!AK10</f>
        <v>99.7</v>
      </c>
      <c r="N8" s="3">
        <f>'Рейтинговая таблица организаций'!AR10</f>
        <v>97</v>
      </c>
      <c r="O8" s="3">
        <f>'Рейтинговая таблица организаций'!AS10</f>
        <v>100</v>
      </c>
      <c r="P8" s="3">
        <f>'Рейтинговая таблица организаций'!AT10</f>
        <v>98</v>
      </c>
      <c r="Q8" s="22">
        <f>'Рейтинговая таблица организаций'!AU10</f>
        <v>98.4</v>
      </c>
      <c r="R8" s="3">
        <f>'Рейтинговая таблица организаций'!BB10</f>
        <v>90</v>
      </c>
      <c r="S8" s="3">
        <f>'Рейтинговая таблица организаций'!BC10</f>
        <v>97</v>
      </c>
      <c r="T8" s="3">
        <f>'Рейтинговая таблица организаций'!BD10</f>
        <v>100</v>
      </c>
      <c r="U8" s="22">
        <f>'Рейтинговая таблица организаций'!BE10</f>
        <v>96.4</v>
      </c>
      <c r="V8" s="23">
        <f>'Рейтинговая таблица организаций'!BF10</f>
        <v>98.9</v>
      </c>
    </row>
    <row r="9" spans="1:22" x14ac:dyDescent="0.25">
      <c r="A9" s="5">
        <f>'бланки '!D13</f>
        <v>8</v>
      </c>
      <c r="B9" s="5" t="str">
        <f>'Рейтинговая таблица организаций'!B11</f>
        <v>ГБОУ «СОШ№20 ГОРОДА НАЗРАНЬ»</v>
      </c>
      <c r="C9" s="3">
        <f>'Рейтинговая таблица организаций'!Q11</f>
        <v>100</v>
      </c>
      <c r="D9" s="3">
        <f>'Рейтинговая таблица организаций'!R11</f>
        <v>100</v>
      </c>
      <c r="E9" s="3">
        <f>'Рейтинговая таблица организаций'!S11</f>
        <v>98</v>
      </c>
      <c r="F9" s="22">
        <f>'Рейтинговая таблица организаций'!T11</f>
        <v>99.2</v>
      </c>
      <c r="G9" s="3">
        <f>'Рейтинговая таблица организаций'!Z11</f>
        <v>100</v>
      </c>
      <c r="H9" s="3">
        <f>'Рейтинговая таблица организаций'!AB11</f>
        <v>97</v>
      </c>
      <c r="I9" s="22">
        <f>'Рейтинговая таблица организаций'!AC11</f>
        <v>98.5</v>
      </c>
      <c r="J9" s="3">
        <f>'Рейтинговая таблица организаций'!AH11</f>
        <v>80</v>
      </c>
      <c r="K9" s="20">
        <f>'Рейтинговая таблица организаций'!AI11</f>
        <v>100</v>
      </c>
      <c r="L9" s="20">
        <f>'Рейтинговая таблица организаций'!AJ11</f>
        <v>98</v>
      </c>
      <c r="M9" s="22">
        <f>'Рейтинговая таблица организаций'!AK11</f>
        <v>93.4</v>
      </c>
      <c r="N9" s="3">
        <f>'Рейтинговая таблица организаций'!AR11</f>
        <v>99</v>
      </c>
      <c r="O9" s="3">
        <f>'Рейтинговая таблица организаций'!AS11</f>
        <v>99</v>
      </c>
      <c r="P9" s="3">
        <f>'Рейтинговая таблица организаций'!AT11</f>
        <v>99</v>
      </c>
      <c r="Q9" s="22">
        <f>'Рейтинговая таблица организаций'!AU11</f>
        <v>99</v>
      </c>
      <c r="R9" s="3">
        <f>'Рейтинговая таблица организаций'!BB11</f>
        <v>95</v>
      </c>
      <c r="S9" s="3">
        <f>'Рейтинговая таблица организаций'!BC11</f>
        <v>99</v>
      </c>
      <c r="T9" s="3">
        <f>'Рейтинговая таблица организаций'!BD11</f>
        <v>100</v>
      </c>
      <c r="U9" s="22">
        <f>'Рейтинговая таблица организаций'!BE11</f>
        <v>98.3</v>
      </c>
      <c r="V9" s="23">
        <f>'Рейтинговая таблица организаций'!BF11</f>
        <v>97.68</v>
      </c>
    </row>
    <row r="10" spans="1:22" x14ac:dyDescent="0.25">
      <c r="A10" s="5">
        <f>'бланки '!D14</f>
        <v>9</v>
      </c>
      <c r="B10" s="5" t="str">
        <f>'Рейтинговая таблица организаций'!B12</f>
        <v>ГБОУ»СОШ№21 Г.НАЗРАНЬ ИМЕНИ УШИНСКОГО КОНСТАНТИНА ДМИТРИЕВИЧА»</v>
      </c>
      <c r="C10" s="3">
        <f>'Рейтинговая таблица организаций'!Q12</f>
        <v>100</v>
      </c>
      <c r="D10" s="3">
        <f>'Рейтинговая таблица организаций'!R12</f>
        <v>100</v>
      </c>
      <c r="E10" s="3">
        <f>'Рейтинговая таблица организаций'!S12</f>
        <v>100</v>
      </c>
      <c r="F10" s="22">
        <f>'Рейтинговая таблица организаций'!T12</f>
        <v>100</v>
      </c>
      <c r="G10" s="3">
        <f>'Рейтинговая таблица организаций'!Z12</f>
        <v>100</v>
      </c>
      <c r="H10" s="3">
        <f>'Рейтинговая таблица организаций'!AB12</f>
        <v>100</v>
      </c>
      <c r="I10" s="22">
        <f>'Рейтинговая таблица организаций'!AC12</f>
        <v>100</v>
      </c>
      <c r="J10" s="3">
        <f>'Рейтинговая таблица организаций'!AH12</f>
        <v>100</v>
      </c>
      <c r="K10" s="20">
        <f>'Рейтинговая таблица организаций'!AI12</f>
        <v>100</v>
      </c>
      <c r="L10" s="20">
        <f>'Рейтинговая таблица организаций'!AJ12</f>
        <v>100</v>
      </c>
      <c r="M10" s="22">
        <f>'Рейтинговая таблица организаций'!AK12</f>
        <v>100</v>
      </c>
      <c r="N10" s="3">
        <f>'Рейтинговая таблица организаций'!AR12</f>
        <v>100</v>
      </c>
      <c r="O10" s="3">
        <f>'Рейтинговая таблица организаций'!AS12</f>
        <v>100</v>
      </c>
      <c r="P10" s="3">
        <f>'Рейтинговая таблица организаций'!AT12</f>
        <v>100</v>
      </c>
      <c r="Q10" s="22">
        <f>'Рейтинговая таблица организаций'!AU12</f>
        <v>100</v>
      </c>
      <c r="R10" s="3">
        <f>'Рейтинговая таблица организаций'!BB12</f>
        <v>100</v>
      </c>
      <c r="S10" s="3">
        <f>'Рейтинговая таблица организаций'!BC12</f>
        <v>100</v>
      </c>
      <c r="T10" s="3">
        <f>'Рейтинговая таблица организаций'!BD12</f>
        <v>100</v>
      </c>
      <c r="U10" s="22">
        <f>'Рейтинговая таблица организаций'!BE12</f>
        <v>100</v>
      </c>
      <c r="V10" s="23">
        <f>'Рейтинговая таблица организаций'!BF12</f>
        <v>100</v>
      </c>
    </row>
    <row r="11" spans="1:22" x14ac:dyDescent="0.25">
      <c r="A11" s="5">
        <f>'бланки '!D15</f>
        <v>10</v>
      </c>
      <c r="B11" s="5" t="str">
        <f>'Рейтинговая таблица организаций'!B13</f>
        <v>ГБОУ «СОШ-ДЕТСКИЙ САД №22 Г. НАЗРАНЬ»</v>
      </c>
      <c r="C11" s="3">
        <f>'Рейтинговая таблица организаций'!Q13</f>
        <v>100</v>
      </c>
      <c r="D11" s="3">
        <f>'Рейтинговая таблица организаций'!R13</f>
        <v>100</v>
      </c>
      <c r="E11" s="3">
        <f>'Рейтинговая таблица организаций'!S13</f>
        <v>98</v>
      </c>
      <c r="F11" s="22">
        <f>'Рейтинговая таблица организаций'!T13</f>
        <v>99.2</v>
      </c>
      <c r="G11" s="3">
        <f>'Рейтинговая таблица организаций'!Z13</f>
        <v>100</v>
      </c>
      <c r="H11" s="3">
        <f>'Рейтинговая таблица организаций'!AB13</f>
        <v>97</v>
      </c>
      <c r="I11" s="22">
        <f>'Рейтинговая таблица организаций'!AC13</f>
        <v>98.5</v>
      </c>
      <c r="J11" s="3">
        <f>'Рейтинговая таблица организаций'!AH13</f>
        <v>80</v>
      </c>
      <c r="K11" s="20">
        <f>'Рейтинговая таблица организаций'!AI13</f>
        <v>100</v>
      </c>
      <c r="L11" s="20">
        <f>'Рейтинговая таблица организаций'!AJ13</f>
        <v>100</v>
      </c>
      <c r="M11" s="22">
        <f>'Рейтинговая таблица организаций'!AK13</f>
        <v>94</v>
      </c>
      <c r="N11" s="3">
        <f>'Рейтинговая таблица организаций'!AR13</f>
        <v>99</v>
      </c>
      <c r="O11" s="3">
        <f>'Рейтинговая таблица организаций'!AS13</f>
        <v>99</v>
      </c>
      <c r="P11" s="3">
        <f>'Рейтинговая таблица организаций'!AT13</f>
        <v>100</v>
      </c>
      <c r="Q11" s="22">
        <f>'Рейтинговая таблица организаций'!AU13</f>
        <v>99.2</v>
      </c>
      <c r="R11" s="3">
        <f>'Рейтинговая таблица организаций'!BB13</f>
        <v>98</v>
      </c>
      <c r="S11" s="3">
        <f>'Рейтинговая таблица организаций'!BC13</f>
        <v>99</v>
      </c>
      <c r="T11" s="3">
        <f>'Рейтинговая таблица организаций'!BD13</f>
        <v>97</v>
      </c>
      <c r="U11" s="22">
        <f>'Рейтинговая таблица организаций'!BE13</f>
        <v>97.7</v>
      </c>
      <c r="V11" s="23">
        <f>'Рейтинговая таблица организаций'!BF13</f>
        <v>97.72</v>
      </c>
    </row>
    <row r="12" spans="1:22" x14ac:dyDescent="0.25">
      <c r="A12" s="5">
        <f>'бланки '!D16</f>
        <v>11</v>
      </c>
      <c r="B12" s="5" t="str">
        <f>'Рейтинговая таблица организаций'!B14</f>
        <v>ГБДОУ «ДЕТСКИЙ САД №15 Г.НАЗРАНЬ «ФИАЛКА»</v>
      </c>
      <c r="C12" s="3">
        <f>'Рейтинговая таблица организаций'!Q14</f>
        <v>100</v>
      </c>
      <c r="D12" s="3">
        <f>'Рейтинговая таблица организаций'!R14</f>
        <v>100</v>
      </c>
      <c r="E12" s="3">
        <f>'Рейтинговая таблица организаций'!S14</f>
        <v>98</v>
      </c>
      <c r="F12" s="22">
        <f>'Рейтинговая таблица организаций'!T14</f>
        <v>99.2</v>
      </c>
      <c r="G12" s="3">
        <f>'Рейтинговая таблица организаций'!Z14</f>
        <v>100</v>
      </c>
      <c r="H12" s="3">
        <f>'Рейтинговая таблица организаций'!AB14</f>
        <v>99</v>
      </c>
      <c r="I12" s="22">
        <f>'Рейтинговая таблица организаций'!AC14</f>
        <v>99.5</v>
      </c>
      <c r="J12" s="3">
        <f>'Рейтинговая таблица организаций'!AH14</f>
        <v>60</v>
      </c>
      <c r="K12" s="20">
        <f>'Рейтинговая таблица организаций'!AI14</f>
        <v>100</v>
      </c>
      <c r="L12" s="20">
        <f>'Рейтинговая таблица организаций'!AJ14</f>
        <v>100</v>
      </c>
      <c r="M12" s="22">
        <f>'Рейтинговая таблица организаций'!AK14</f>
        <v>88</v>
      </c>
      <c r="N12" s="3">
        <f>'Рейтинговая таблица организаций'!AR14</f>
        <v>97</v>
      </c>
      <c r="O12" s="3">
        <f>'Рейтинговая таблица организаций'!AS14</f>
        <v>99</v>
      </c>
      <c r="P12" s="3">
        <f>'Рейтинговая таблица организаций'!AT14</f>
        <v>98</v>
      </c>
      <c r="Q12" s="22">
        <f>'Рейтинговая таблица организаций'!AU14</f>
        <v>98</v>
      </c>
      <c r="R12" s="3">
        <f>'Рейтинговая таблица организаций'!BB14</f>
        <v>99</v>
      </c>
      <c r="S12" s="3">
        <f>'Рейтинговая таблица организаций'!BC14</f>
        <v>99</v>
      </c>
      <c r="T12" s="3">
        <f>'Рейтинговая таблица организаций'!BD14</f>
        <v>98</v>
      </c>
      <c r="U12" s="22">
        <f>'Рейтинговая таблица организаций'!BE14</f>
        <v>98.5</v>
      </c>
      <c r="V12" s="23">
        <f>'Рейтинговая таблица организаций'!BF14</f>
        <v>96.64</v>
      </c>
    </row>
    <row r="13" spans="1:22" x14ac:dyDescent="0.25">
      <c r="A13" s="5">
        <f>'бланки '!D17</f>
        <v>12</v>
      </c>
      <c r="B13" s="5" t="str">
        <f>'Рейтинговая таблица организаций'!B15</f>
        <v>ГБДОУ №2 Г. МАГАС «ЦВЕТИК-СЕМИЦВЕТИК»</v>
      </c>
      <c r="C13" s="3">
        <f>'Рейтинговая таблица организаций'!Q15</f>
        <v>100</v>
      </c>
      <c r="D13" s="3">
        <f>'Рейтинговая таблица организаций'!R15</f>
        <v>100</v>
      </c>
      <c r="E13" s="3">
        <f>'Рейтинговая таблица организаций'!S15</f>
        <v>97</v>
      </c>
      <c r="F13" s="22">
        <f>'Рейтинговая таблица организаций'!T15</f>
        <v>98.8</v>
      </c>
      <c r="G13" s="3">
        <f>'Рейтинговая таблица организаций'!Z15</f>
        <v>100</v>
      </c>
      <c r="H13" s="3">
        <f>'Рейтинговая таблица организаций'!AB15</f>
        <v>93</v>
      </c>
      <c r="I13" s="22">
        <f>'Рейтинговая таблица организаций'!AC15</f>
        <v>96.5</v>
      </c>
      <c r="J13" s="3">
        <f>'Рейтинговая таблица организаций'!AH15</f>
        <v>80</v>
      </c>
      <c r="K13" s="20">
        <f>'Рейтинговая таблица организаций'!AI15</f>
        <v>100</v>
      </c>
      <c r="L13" s="20">
        <f>'Рейтинговая таблица организаций'!AJ15</f>
        <v>90</v>
      </c>
      <c r="M13" s="22">
        <f>'Рейтинговая таблица организаций'!AK15</f>
        <v>91</v>
      </c>
      <c r="N13" s="3">
        <f>'Рейтинговая таблица организаций'!AR15</f>
        <v>98</v>
      </c>
      <c r="O13" s="3">
        <f>'Рейтинговая таблица организаций'!AS15</f>
        <v>100</v>
      </c>
      <c r="P13" s="3">
        <f>'Рейтинговая таблица организаций'!AT15</f>
        <v>100</v>
      </c>
      <c r="Q13" s="22">
        <f>'Рейтинговая таблица организаций'!AU15</f>
        <v>99.2</v>
      </c>
      <c r="R13" s="3">
        <f>'Рейтинговая таблица организаций'!BB15</f>
        <v>99</v>
      </c>
      <c r="S13" s="3">
        <f>'Рейтинговая таблица организаций'!BC15</f>
        <v>99</v>
      </c>
      <c r="T13" s="3">
        <f>'Рейтинговая таблица организаций'!BD15</f>
        <v>100</v>
      </c>
      <c r="U13" s="22">
        <f>'Рейтинговая таблица организаций'!BE15</f>
        <v>99.5</v>
      </c>
      <c r="V13" s="23">
        <f>'Рейтинговая таблица организаций'!BF15</f>
        <v>97</v>
      </c>
    </row>
    <row r="14" spans="1:22" x14ac:dyDescent="0.25">
      <c r="A14" s="5">
        <f>'бланки '!D18</f>
        <v>13</v>
      </c>
      <c r="B14" s="5" t="str">
        <f>'Рейтинговая таблица организаций'!B16</f>
        <v>ГБДОУ «ДЕТСКИЙ САД №5 Г. МАГАС «АКАДЕМИЯ ДЕТСТВА»</v>
      </c>
      <c r="C14" s="3">
        <f>'Рейтинговая таблица организаций'!Q16</f>
        <v>100</v>
      </c>
      <c r="D14" s="3">
        <f>'Рейтинговая таблица организаций'!R16</f>
        <v>100</v>
      </c>
      <c r="E14" s="3">
        <f>'Рейтинговая таблица организаций'!S16</f>
        <v>99</v>
      </c>
      <c r="F14" s="22">
        <f>'Рейтинговая таблица организаций'!T16</f>
        <v>99.6</v>
      </c>
      <c r="G14" s="3">
        <f>'Рейтинговая таблица организаций'!Z16</f>
        <v>100</v>
      </c>
      <c r="H14" s="3">
        <f>'Рейтинговая таблица организаций'!AB16</f>
        <v>99</v>
      </c>
      <c r="I14" s="22">
        <f>'Рейтинговая таблица организаций'!AC16</f>
        <v>99.5</v>
      </c>
      <c r="J14" s="3">
        <f>'Рейтинговая таблица организаций'!AH16</f>
        <v>80</v>
      </c>
      <c r="K14" s="20">
        <f>'Рейтинговая таблица организаций'!AI16</f>
        <v>80</v>
      </c>
      <c r="L14" s="20">
        <f>'Рейтинговая таблица организаций'!AJ16</f>
        <v>100</v>
      </c>
      <c r="M14" s="22">
        <f>'Рейтинговая таблица организаций'!AK16</f>
        <v>86</v>
      </c>
      <c r="N14" s="3">
        <f>'Рейтинговая таблица организаций'!AR16</f>
        <v>99</v>
      </c>
      <c r="O14" s="3">
        <f>'Рейтинговая таблица организаций'!AS16</f>
        <v>100</v>
      </c>
      <c r="P14" s="3">
        <f>'Рейтинговая таблица организаций'!AT16</f>
        <v>99</v>
      </c>
      <c r="Q14" s="22">
        <f>'Рейтинговая таблица организаций'!AU16</f>
        <v>99.4</v>
      </c>
      <c r="R14" s="3">
        <f>'Рейтинговая таблица организаций'!BB16</f>
        <v>100</v>
      </c>
      <c r="S14" s="3">
        <f>'Рейтинговая таблица организаций'!BC16</f>
        <v>99</v>
      </c>
      <c r="T14" s="3">
        <f>'Рейтинговая таблица организаций'!BD16</f>
        <v>100</v>
      </c>
      <c r="U14" s="22">
        <f>'Рейтинговая таблица организаций'!BE16</f>
        <v>99.8</v>
      </c>
      <c r="V14" s="23">
        <f>'Рейтинговая таблица организаций'!BF16</f>
        <v>96.86</v>
      </c>
    </row>
    <row r="15" spans="1:22" x14ac:dyDescent="0.25">
      <c r="A15" s="5">
        <f>'бланки '!D19</f>
        <v>14</v>
      </c>
      <c r="B15" s="5" t="str">
        <f>'Рейтинговая таблица организаций'!B17</f>
        <v>ГБОУ «ЛИЦЕЙ №1 Г. СУНЖА»</v>
      </c>
      <c r="C15" s="3">
        <f>'Рейтинговая таблица организаций'!Q17</f>
        <v>100</v>
      </c>
      <c r="D15" s="3">
        <f>'Рейтинговая таблица организаций'!R17</f>
        <v>100</v>
      </c>
      <c r="E15" s="3">
        <f>'Рейтинговая таблица организаций'!S17</f>
        <v>98</v>
      </c>
      <c r="F15" s="22">
        <f>'Рейтинговая таблица организаций'!T17</f>
        <v>99.2</v>
      </c>
      <c r="G15" s="3">
        <f>'Рейтинговая таблица организаций'!Z17</f>
        <v>100</v>
      </c>
      <c r="H15" s="3">
        <f>'Рейтинговая таблица организаций'!AB17</f>
        <v>95</v>
      </c>
      <c r="I15" s="22">
        <f>'Рейтинговая таблица организаций'!AC17</f>
        <v>97.5</v>
      </c>
      <c r="J15" s="3">
        <f>'Рейтинговая таблица организаций'!AH17</f>
        <v>80</v>
      </c>
      <c r="K15" s="20">
        <f>'Рейтинговая таблица организаций'!AI17</f>
        <v>100</v>
      </c>
      <c r="L15" s="20">
        <f>'Рейтинговая таблица организаций'!AJ17</f>
        <v>90</v>
      </c>
      <c r="M15" s="22">
        <f>'Рейтинговая таблица организаций'!AK17</f>
        <v>91</v>
      </c>
      <c r="N15" s="3">
        <f>'Рейтинговая таблица организаций'!AR17</f>
        <v>99</v>
      </c>
      <c r="O15" s="3">
        <f>'Рейтинговая таблица организаций'!AS17</f>
        <v>99</v>
      </c>
      <c r="P15" s="3">
        <f>'Рейтинговая таблица организаций'!AT17</f>
        <v>99</v>
      </c>
      <c r="Q15" s="22">
        <f>'Рейтинговая таблица организаций'!AU17</f>
        <v>99</v>
      </c>
      <c r="R15" s="3">
        <f>'Рейтинговая таблица организаций'!BB17</f>
        <v>96</v>
      </c>
      <c r="S15" s="3">
        <f>'Рейтинговая таблица организаций'!BC17</f>
        <v>100</v>
      </c>
      <c r="T15" s="3">
        <f>'Рейтинговая таблица организаций'!BD17</f>
        <v>97</v>
      </c>
      <c r="U15" s="22">
        <f>'Рейтинговая таблица организаций'!BE17</f>
        <v>97.3</v>
      </c>
      <c r="V15" s="23">
        <f>'Рейтинговая таблица организаций'!BF17</f>
        <v>96.8</v>
      </c>
    </row>
    <row r="16" spans="1:22" x14ac:dyDescent="0.25">
      <c r="A16" s="5">
        <f>'бланки '!D20</f>
        <v>15</v>
      </c>
      <c r="B16" s="5" t="str">
        <f>'Рейтинговая таблица организаций'!B18</f>
        <v>ГБОУ «СОШ №1 Г. СУНЖА»</v>
      </c>
      <c r="C16" s="3">
        <f>'Рейтинговая таблица организаций'!Q18</f>
        <v>100</v>
      </c>
      <c r="D16" s="3">
        <f>'Рейтинговая таблица организаций'!R18</f>
        <v>100</v>
      </c>
      <c r="E16" s="3">
        <f>'Рейтинговая таблица организаций'!S18</f>
        <v>96</v>
      </c>
      <c r="F16" s="22">
        <f>'Рейтинговая таблица организаций'!T18</f>
        <v>98.4</v>
      </c>
      <c r="G16" s="3">
        <f>'Рейтинговая таблица организаций'!Z18</f>
        <v>100</v>
      </c>
      <c r="H16" s="3">
        <f>'Рейтинговая таблица организаций'!AB18</f>
        <v>90</v>
      </c>
      <c r="I16" s="22">
        <f>'Рейтинговая таблица организаций'!AC18</f>
        <v>95</v>
      </c>
      <c r="J16" s="3">
        <f>'Рейтинговая таблица организаций'!AH18</f>
        <v>100</v>
      </c>
      <c r="K16" s="20">
        <f>'Рейтинговая таблица организаций'!AI18</f>
        <v>80</v>
      </c>
      <c r="L16" s="20">
        <f>'Рейтинговая таблица организаций'!AJ18</f>
        <v>94</v>
      </c>
      <c r="M16" s="22">
        <f>'Рейтинговая таблица организаций'!AK18</f>
        <v>90.2</v>
      </c>
      <c r="N16" s="3">
        <f>'Рейтинговая таблица организаций'!AR18</f>
        <v>92</v>
      </c>
      <c r="O16" s="3">
        <f>'Рейтинговая таблица организаций'!AS18</f>
        <v>95</v>
      </c>
      <c r="P16" s="3">
        <f>'Рейтинговая таблица организаций'!AT18</f>
        <v>97</v>
      </c>
      <c r="Q16" s="22">
        <f>'Рейтинговая таблица организаций'!AU18</f>
        <v>94.2</v>
      </c>
      <c r="R16" s="3">
        <f>'Рейтинговая таблица организаций'!BB18</f>
        <v>92</v>
      </c>
      <c r="S16" s="3">
        <f>'Рейтинговая таблица организаций'!BC18</f>
        <v>90</v>
      </c>
      <c r="T16" s="3">
        <f>'Рейтинговая таблица организаций'!BD18</f>
        <v>91</v>
      </c>
      <c r="U16" s="22">
        <f>'Рейтинговая таблица организаций'!BE18</f>
        <v>91.1</v>
      </c>
      <c r="V16" s="23">
        <f>'Рейтинговая таблица организаций'!BF18</f>
        <v>93.78</v>
      </c>
    </row>
    <row r="17" spans="1:22" x14ac:dyDescent="0.25">
      <c r="A17" s="5">
        <f>'бланки '!D21</f>
        <v>16</v>
      </c>
      <c r="B17" s="5" t="str">
        <f>'Рейтинговая таблица организаций'!B19</f>
        <v>ГБОУ «СОШ№2 Г.СУНЖА»</v>
      </c>
      <c r="C17" s="3">
        <f>'Рейтинговая таблица организаций'!Q19</f>
        <v>100</v>
      </c>
      <c r="D17" s="3">
        <f>'Рейтинговая таблица организаций'!R19</f>
        <v>100</v>
      </c>
      <c r="E17" s="3">
        <f>'Рейтинговая таблица организаций'!S19</f>
        <v>93</v>
      </c>
      <c r="F17" s="22">
        <f>'Рейтинговая таблица организаций'!T19</f>
        <v>97.2</v>
      </c>
      <c r="G17" s="3">
        <f>'Рейтинговая таблица организаций'!Z19</f>
        <v>100</v>
      </c>
      <c r="H17" s="3">
        <f>'Рейтинговая таблица организаций'!AB19</f>
        <v>90</v>
      </c>
      <c r="I17" s="22">
        <f>'Рейтинговая таблица организаций'!AC19</f>
        <v>95</v>
      </c>
      <c r="J17" s="3">
        <f>'Рейтинговая таблица организаций'!AH19</f>
        <v>60</v>
      </c>
      <c r="K17" s="20">
        <f>'Рейтинговая таблица организаций'!AI19</f>
        <v>100</v>
      </c>
      <c r="L17" s="20">
        <f>'Рейтинговая таблица организаций'!AJ19</f>
        <v>94</v>
      </c>
      <c r="M17" s="22">
        <f>'Рейтинговая таблица организаций'!AK19</f>
        <v>86.2</v>
      </c>
      <c r="N17" s="3">
        <f>'Рейтинговая таблица организаций'!AR19</f>
        <v>90</v>
      </c>
      <c r="O17" s="3">
        <f>'Рейтинговая таблица организаций'!AS19</f>
        <v>91</v>
      </c>
      <c r="P17" s="3">
        <f>'Рейтинговая таблица организаций'!AT19</f>
        <v>97</v>
      </c>
      <c r="Q17" s="22">
        <f>'Рейтинговая таблица организаций'!AU19</f>
        <v>91.8</v>
      </c>
      <c r="R17" s="3">
        <f>'Рейтинговая таблица организаций'!BB19</f>
        <v>90</v>
      </c>
      <c r="S17" s="3">
        <f>'Рейтинговая таблица организаций'!BC19</f>
        <v>90</v>
      </c>
      <c r="T17" s="3">
        <f>'Рейтинговая таблица организаций'!BD19</f>
        <v>90</v>
      </c>
      <c r="U17" s="22">
        <f>'Рейтинговая таблица организаций'!BE19</f>
        <v>90</v>
      </c>
      <c r="V17" s="23">
        <f>'Рейтинговая таблица организаций'!BF19</f>
        <v>92.039999999999992</v>
      </c>
    </row>
    <row r="18" spans="1:22" x14ac:dyDescent="0.25">
      <c r="A18" s="5">
        <f>'бланки '!D22</f>
        <v>17</v>
      </c>
      <c r="B18" s="5" t="str">
        <f>'Рейтинговая таблица организаций'!B20</f>
        <v>ГБОУ «СОШ№3 Г.СУНЖА»</v>
      </c>
      <c r="C18" s="3">
        <f>'Рейтинговая таблица организаций'!Q20</f>
        <v>100</v>
      </c>
      <c r="D18" s="3">
        <f>'Рейтинговая таблица организаций'!R20</f>
        <v>100</v>
      </c>
      <c r="E18" s="3">
        <f>'Рейтинговая таблица организаций'!S20</f>
        <v>98</v>
      </c>
      <c r="F18" s="22">
        <f>'Рейтинговая таблица организаций'!T20</f>
        <v>99.2</v>
      </c>
      <c r="G18" s="3">
        <f>'Рейтинговая таблица организаций'!Z20</f>
        <v>100</v>
      </c>
      <c r="H18" s="3">
        <f>'Рейтинговая таблица организаций'!AB20</f>
        <v>97</v>
      </c>
      <c r="I18" s="22">
        <f>'Рейтинговая таблица организаций'!AC20</f>
        <v>98.5</v>
      </c>
      <c r="J18" s="3">
        <f>'Рейтинговая таблица организаций'!AH20</f>
        <v>80</v>
      </c>
      <c r="K18" s="20">
        <f>'Рейтинговая таблица организаций'!AI20</f>
        <v>100</v>
      </c>
      <c r="L18" s="20">
        <f>'Рейтинговая таблица организаций'!AJ20</f>
        <v>98</v>
      </c>
      <c r="M18" s="22">
        <f>'Рейтинговая таблица организаций'!AK20</f>
        <v>93.4</v>
      </c>
      <c r="N18" s="3">
        <f>'Рейтинговая таблица организаций'!AR20</f>
        <v>94</v>
      </c>
      <c r="O18" s="3">
        <f>'Рейтинговая таблица организаций'!AS20</f>
        <v>97</v>
      </c>
      <c r="P18" s="3">
        <f>'Рейтинговая таблица организаций'!AT20</f>
        <v>99</v>
      </c>
      <c r="Q18" s="22">
        <f>'Рейтинговая таблица организаций'!AU20</f>
        <v>96.2</v>
      </c>
      <c r="R18" s="3">
        <f>'Рейтинговая таблица организаций'!BB20</f>
        <v>94</v>
      </c>
      <c r="S18" s="3">
        <f>'Рейтинговая таблица организаций'!BC20</f>
        <v>95</v>
      </c>
      <c r="T18" s="3">
        <f>'Рейтинговая таблица организаций'!BD20</f>
        <v>96</v>
      </c>
      <c r="U18" s="22">
        <f>'Рейтинговая таблица организаций'!BE20</f>
        <v>95.2</v>
      </c>
      <c r="V18" s="23">
        <f>'Рейтинговая таблица организаций'!BF20</f>
        <v>96.5</v>
      </c>
    </row>
    <row r="19" spans="1:22" x14ac:dyDescent="0.25">
      <c r="A19" s="5">
        <f>'бланки '!D23</f>
        <v>18</v>
      </c>
      <c r="B19" s="5" t="str">
        <f>'Рейтинговая таблица организаций'!B21</f>
        <v>ГБОУ «СОШ №2 с.п. Нестеровское»</v>
      </c>
      <c r="C19" s="3">
        <f>'Рейтинговая таблица организаций'!Q21</f>
        <v>100</v>
      </c>
      <c r="D19" s="3">
        <f>'Рейтинговая таблица организаций'!R21</f>
        <v>100</v>
      </c>
      <c r="E19" s="3">
        <f>'Рейтинговая таблица организаций'!S21</f>
        <v>99</v>
      </c>
      <c r="F19" s="22">
        <f>'Рейтинговая таблица организаций'!T21</f>
        <v>99.6</v>
      </c>
      <c r="G19" s="3">
        <f>'Рейтинговая таблица организаций'!Z21</f>
        <v>100</v>
      </c>
      <c r="H19" s="3">
        <f>'Рейтинговая таблица организаций'!AB21</f>
        <v>99</v>
      </c>
      <c r="I19" s="22">
        <f>'Рейтинговая таблица организаций'!AC21</f>
        <v>99.5</v>
      </c>
      <c r="J19" s="3">
        <f>'Рейтинговая таблица организаций'!AH21</f>
        <v>60</v>
      </c>
      <c r="K19" s="20">
        <f>'Рейтинговая таблица организаций'!AI21</f>
        <v>100</v>
      </c>
      <c r="L19" s="20">
        <f>'Рейтинговая таблица организаций'!AJ21</f>
        <v>94</v>
      </c>
      <c r="M19" s="22">
        <f>'Рейтинговая таблица организаций'!AK21</f>
        <v>86.2</v>
      </c>
      <c r="N19" s="3">
        <f>'Рейтинговая таблица организаций'!AR21</f>
        <v>99</v>
      </c>
      <c r="O19" s="3">
        <f>'Рейтинговая таблица организаций'!AS21</f>
        <v>99</v>
      </c>
      <c r="P19" s="3">
        <f>'Рейтинговая таблица организаций'!AT21</f>
        <v>100</v>
      </c>
      <c r="Q19" s="22">
        <f>'Рейтинговая таблица организаций'!AU21</f>
        <v>99.2</v>
      </c>
      <c r="R19" s="3">
        <f>'Рейтинговая таблица организаций'!BB21</f>
        <v>99</v>
      </c>
      <c r="S19" s="3">
        <f>'Рейтинговая таблица организаций'!BC21</f>
        <v>99</v>
      </c>
      <c r="T19" s="3">
        <f>'Рейтинговая таблица организаций'!BD21</f>
        <v>100</v>
      </c>
      <c r="U19" s="22">
        <f>'Рейтинговая таблица организаций'!BE21</f>
        <v>99.5</v>
      </c>
      <c r="V19" s="23">
        <f>'Рейтинговая таблица организаций'!BF21</f>
        <v>96.8</v>
      </c>
    </row>
    <row r="20" spans="1:22" x14ac:dyDescent="0.25">
      <c r="A20" s="5">
        <f>'бланки '!D24</f>
        <v>19</v>
      </c>
      <c r="B20" s="5" t="str">
        <f>'Рейтинговая таблица организаций'!B22</f>
        <v>ГБОУ «ООШ №2  г. Сунжа»</v>
      </c>
      <c r="C20" s="3">
        <f>'Рейтинговая таблица организаций'!Q22</f>
        <v>100</v>
      </c>
      <c r="D20" s="3">
        <f>'Рейтинговая таблица организаций'!R22</f>
        <v>100</v>
      </c>
      <c r="E20" s="3">
        <f>'Рейтинговая таблица организаций'!S22</f>
        <v>99</v>
      </c>
      <c r="F20" s="22">
        <f>'Рейтинговая таблица организаций'!T22</f>
        <v>99.6</v>
      </c>
      <c r="G20" s="3">
        <f>'Рейтинговая таблица организаций'!Z22</f>
        <v>100</v>
      </c>
      <c r="H20" s="3">
        <f>'Рейтинговая таблица организаций'!AB22</f>
        <v>98</v>
      </c>
      <c r="I20" s="22">
        <f>'Рейтинговая таблица организаций'!AC22</f>
        <v>99</v>
      </c>
      <c r="J20" s="3">
        <f>'Рейтинговая таблица организаций'!AH22</f>
        <v>80</v>
      </c>
      <c r="K20" s="20">
        <f>'Рейтинговая таблица организаций'!AI22</f>
        <v>80</v>
      </c>
      <c r="L20" s="20">
        <f>'Рейтинговая таблица организаций'!AJ22</f>
        <v>95</v>
      </c>
      <c r="M20" s="22">
        <f>'Рейтинговая таблица организаций'!AK22</f>
        <v>84.5</v>
      </c>
      <c r="N20" s="3">
        <f>'Рейтинговая таблица организаций'!AR22</f>
        <v>98</v>
      </c>
      <c r="O20" s="3">
        <f>'Рейтинговая таблица организаций'!AS22</f>
        <v>98</v>
      </c>
      <c r="P20" s="3">
        <f>'Рейтинговая таблица организаций'!AT22</f>
        <v>99</v>
      </c>
      <c r="Q20" s="22">
        <f>'Рейтинговая таблица организаций'!AU22</f>
        <v>98.2</v>
      </c>
      <c r="R20" s="3">
        <f>'Рейтинговая таблица организаций'!BB22</f>
        <v>99</v>
      </c>
      <c r="S20" s="3">
        <f>'Рейтинговая таблица организаций'!BC22</f>
        <v>97</v>
      </c>
      <c r="T20" s="3">
        <f>'Рейтинговая таблица организаций'!BD22</f>
        <v>100</v>
      </c>
      <c r="U20" s="22">
        <f>'Рейтинговая таблица организаций'!BE22</f>
        <v>99.1</v>
      </c>
      <c r="V20" s="23">
        <f>'Рейтинговая таблица организаций'!BF22</f>
        <v>96.08</v>
      </c>
    </row>
    <row r="21" spans="1:22" x14ac:dyDescent="0.25">
      <c r="A21" s="5">
        <f>'бланки '!D25</f>
        <v>20</v>
      </c>
      <c r="B21" s="5" t="str">
        <f>'Рейтинговая таблица организаций'!B23</f>
        <v>ГБОУ «СОШ№8 г. Сунжа»</v>
      </c>
      <c r="C21" s="3">
        <f>'Рейтинговая таблица организаций'!Q23</f>
        <v>100</v>
      </c>
      <c r="D21" s="3">
        <f>'Рейтинговая таблица организаций'!R23</f>
        <v>100</v>
      </c>
      <c r="E21" s="3">
        <f>'Рейтинговая таблица организаций'!S23</f>
        <v>99</v>
      </c>
      <c r="F21" s="22">
        <f>'Рейтинговая таблица организаций'!T23</f>
        <v>99.6</v>
      </c>
      <c r="G21" s="3">
        <f>'Рейтинговая таблица организаций'!Z23</f>
        <v>100</v>
      </c>
      <c r="H21" s="3">
        <f>'Рейтинговая таблица организаций'!AB23</f>
        <v>100</v>
      </c>
      <c r="I21" s="22">
        <f>'Рейтинговая таблица организаций'!AC23</f>
        <v>100</v>
      </c>
      <c r="J21" s="3">
        <f>'Рейтинговая таблица организаций'!AH23</f>
        <v>80</v>
      </c>
      <c r="K21" s="20">
        <f>'Рейтинговая таблица организаций'!AI23</f>
        <v>100</v>
      </c>
      <c r="L21" s="20">
        <f>'Рейтинговая таблица организаций'!AJ23</f>
        <v>99</v>
      </c>
      <c r="M21" s="22">
        <f>'Рейтинговая таблица организаций'!AK23</f>
        <v>93.7</v>
      </c>
      <c r="N21" s="3">
        <f>'Рейтинговая таблица организаций'!AR23</f>
        <v>99</v>
      </c>
      <c r="O21" s="3">
        <f>'Рейтинговая таблица организаций'!AS23</f>
        <v>100</v>
      </c>
      <c r="P21" s="3">
        <f>'Рейтинговая таблица организаций'!AT23</f>
        <v>100</v>
      </c>
      <c r="Q21" s="22">
        <f>'Рейтинговая таблица организаций'!AU23</f>
        <v>99.6</v>
      </c>
      <c r="R21" s="3">
        <f>'Рейтинговая таблица организаций'!BB23</f>
        <v>99</v>
      </c>
      <c r="S21" s="3">
        <f>'Рейтинговая таблица организаций'!BC23</f>
        <v>99</v>
      </c>
      <c r="T21" s="3">
        <f>'Рейтинговая таблица организаций'!BD23</f>
        <v>99</v>
      </c>
      <c r="U21" s="22">
        <f>'Рейтинговая таблица организаций'!BE23</f>
        <v>99</v>
      </c>
      <c r="V21" s="23">
        <f>'Рейтинговая таблица организаций'!BF23</f>
        <v>98.38</v>
      </c>
    </row>
    <row r="22" spans="1:22" x14ac:dyDescent="0.25">
      <c r="A22" s="5">
        <f>'бланки '!D26</f>
        <v>21</v>
      </c>
      <c r="B22" s="5" t="str">
        <f>'Рейтинговая таблица организаций'!B24</f>
        <v>ГБОУ «СОШ№9 Г. СУНЖА»</v>
      </c>
      <c r="C22" s="3">
        <f>'Рейтинговая таблица организаций'!Q24</f>
        <v>100</v>
      </c>
      <c r="D22" s="3">
        <f>'Рейтинговая таблица организаций'!R24</f>
        <v>100</v>
      </c>
      <c r="E22" s="3">
        <f>'Рейтинговая таблица организаций'!S24</f>
        <v>98</v>
      </c>
      <c r="F22" s="22">
        <f>'Рейтинговая таблица организаций'!T24</f>
        <v>99.2</v>
      </c>
      <c r="G22" s="3">
        <f>'Рейтинговая таблица организаций'!Z24</f>
        <v>100</v>
      </c>
      <c r="H22" s="3">
        <f>'Рейтинговая таблица организаций'!AB24</f>
        <v>90</v>
      </c>
      <c r="I22" s="22">
        <f>'Рейтинговая таблица организаций'!AC24</f>
        <v>95</v>
      </c>
      <c r="J22" s="3">
        <f>'Рейтинговая таблица организаций'!AH24</f>
        <v>60</v>
      </c>
      <c r="K22" s="20">
        <f>'Рейтинговая таблица организаций'!AI24</f>
        <v>100</v>
      </c>
      <c r="L22" s="20">
        <f>'Рейтинговая таблица организаций'!AJ24</f>
        <v>92</v>
      </c>
      <c r="M22" s="22">
        <f>'Рейтинговая таблица организаций'!AK24</f>
        <v>85.6</v>
      </c>
      <c r="N22" s="3">
        <f>'Рейтинговая таблица организаций'!AR24</f>
        <v>94</v>
      </c>
      <c r="O22" s="3">
        <f>'Рейтинговая таблица организаций'!AS24</f>
        <v>93</v>
      </c>
      <c r="P22" s="3">
        <f>'Рейтинговая таблица организаций'!AT24</f>
        <v>95</v>
      </c>
      <c r="Q22" s="22">
        <f>'Рейтинговая таблица организаций'!AU24</f>
        <v>93.8</v>
      </c>
      <c r="R22" s="3">
        <f>'Рейтинговая таблица организаций'!BB24</f>
        <v>90</v>
      </c>
      <c r="S22" s="3">
        <f>'Рейтинговая таблица организаций'!BC24</f>
        <v>91</v>
      </c>
      <c r="T22" s="3">
        <f>'Рейтинговая таблица организаций'!BD24</f>
        <v>90</v>
      </c>
      <c r="U22" s="22">
        <f>'Рейтинговая таблица организаций'!BE24</f>
        <v>90.2</v>
      </c>
      <c r="V22" s="23">
        <f>'Рейтинговая таблица организаций'!BF24</f>
        <v>92.759999999999991</v>
      </c>
    </row>
    <row r="23" spans="1:22" x14ac:dyDescent="0.25">
      <c r="A23" s="5">
        <f>'бланки '!D27</f>
        <v>22</v>
      </c>
      <c r="B23" s="5" t="str">
        <f>'Рейтинговая таблица организаций'!B25</f>
        <v>ГБОУ «ООШ С.П. ГАЛАШКИ»</v>
      </c>
      <c r="C23" s="3">
        <f>'Рейтинговая таблица организаций'!Q25</f>
        <v>100</v>
      </c>
      <c r="D23" s="3">
        <f>'Рейтинговая таблица организаций'!R25</f>
        <v>100</v>
      </c>
      <c r="E23" s="3">
        <f>'Рейтинговая таблица организаций'!S25</f>
        <v>96</v>
      </c>
      <c r="F23" s="22">
        <f>'Рейтинговая таблица организаций'!T25</f>
        <v>98.4</v>
      </c>
      <c r="G23" s="3">
        <f>'Рейтинговая таблица организаций'!Z25</f>
        <v>100</v>
      </c>
      <c r="H23" s="3">
        <f>'Рейтинговая таблица организаций'!AB25</f>
        <v>90</v>
      </c>
      <c r="I23" s="22">
        <f>'Рейтинговая таблица организаций'!AC25</f>
        <v>95</v>
      </c>
      <c r="J23" s="3">
        <f>'Рейтинговая таблица организаций'!AH25</f>
        <v>60</v>
      </c>
      <c r="K23" s="20">
        <f>'Рейтинговая таблица организаций'!AI25</f>
        <v>60</v>
      </c>
      <c r="L23" s="20">
        <f>'Рейтинговая таблица организаций'!AJ25</f>
        <v>95</v>
      </c>
      <c r="M23" s="22">
        <f>'Рейтинговая таблица организаций'!AK25</f>
        <v>70.5</v>
      </c>
      <c r="N23" s="3">
        <f>'Рейтинговая таблица организаций'!AR25</f>
        <v>95</v>
      </c>
      <c r="O23" s="3">
        <f>'Рейтинговая таблица организаций'!AS25</f>
        <v>98</v>
      </c>
      <c r="P23" s="3">
        <f>'Рейтинговая таблица организаций'!AT25</f>
        <v>99</v>
      </c>
      <c r="Q23" s="22">
        <f>'Рейтинговая таблица организаций'!AU25</f>
        <v>97</v>
      </c>
      <c r="R23" s="3">
        <f>'Рейтинговая таблица организаций'!BB25</f>
        <v>91</v>
      </c>
      <c r="S23" s="3">
        <f>'Рейтинговая таблица организаций'!BC25</f>
        <v>95</v>
      </c>
      <c r="T23" s="3">
        <f>'Рейтинговая таблица организаций'!BD25</f>
        <v>92</v>
      </c>
      <c r="U23" s="22">
        <f>'Рейтинговая таблица организаций'!BE25</f>
        <v>92.3</v>
      </c>
      <c r="V23" s="23">
        <f>'Рейтинговая таблица организаций'!BF25</f>
        <v>90.64</v>
      </c>
    </row>
    <row r="24" spans="1:22" x14ac:dyDescent="0.25">
      <c r="A24" s="5">
        <f>'бланки '!D28</f>
        <v>23</v>
      </c>
      <c r="B24" s="5" t="str">
        <f>'Рейтинговая таблица организаций'!B26</f>
        <v>ГБОУ «СОШ №2 С.П.ГАЛАШКИ»</v>
      </c>
      <c r="C24" s="3">
        <f>'Рейтинговая таблица организаций'!Q26</f>
        <v>100</v>
      </c>
      <c r="D24" s="3">
        <f>'Рейтинговая таблица организаций'!R26</f>
        <v>100</v>
      </c>
      <c r="E24" s="3">
        <f>'Рейтинговая таблица организаций'!S26</f>
        <v>100</v>
      </c>
      <c r="F24" s="22">
        <f>'Рейтинговая таблица организаций'!T26</f>
        <v>100</v>
      </c>
      <c r="G24" s="3">
        <f>'Рейтинговая таблица организаций'!Z26</f>
        <v>100</v>
      </c>
      <c r="H24" s="3">
        <f>'Рейтинговая таблица организаций'!AB26</f>
        <v>99</v>
      </c>
      <c r="I24" s="22">
        <f>'Рейтинговая таблица организаций'!AC26</f>
        <v>99.5</v>
      </c>
      <c r="J24" s="3">
        <f>'Рейтинговая таблица организаций'!AH26</f>
        <v>80</v>
      </c>
      <c r="K24" s="20">
        <f>'Рейтинговая таблица организаций'!AI26</f>
        <v>80</v>
      </c>
      <c r="L24" s="20">
        <f>'Рейтинговая таблица организаций'!AJ26</f>
        <v>100</v>
      </c>
      <c r="M24" s="22">
        <f>'Рейтинговая таблица организаций'!AK26</f>
        <v>86</v>
      </c>
      <c r="N24" s="3">
        <f>'Рейтинговая таблица организаций'!AR26</f>
        <v>99</v>
      </c>
      <c r="O24" s="3">
        <f>'Рейтинговая таблица организаций'!AS26</f>
        <v>100</v>
      </c>
      <c r="P24" s="3">
        <f>'Рейтинговая таблица организаций'!AT26</f>
        <v>100</v>
      </c>
      <c r="Q24" s="22">
        <f>'Рейтинговая таблица организаций'!AU26</f>
        <v>99.6</v>
      </c>
      <c r="R24" s="3">
        <f>'Рейтинговая таблица организаций'!BB26</f>
        <v>100</v>
      </c>
      <c r="S24" s="3">
        <f>'Рейтинговая таблица организаций'!BC26</f>
        <v>100</v>
      </c>
      <c r="T24" s="3">
        <f>'Рейтинговая таблица организаций'!BD26</f>
        <v>99</v>
      </c>
      <c r="U24" s="22">
        <f>'Рейтинговая таблица организаций'!BE26</f>
        <v>99.5</v>
      </c>
      <c r="V24" s="23">
        <f>'Рейтинговая таблица организаций'!BF26</f>
        <v>96.92</v>
      </c>
    </row>
    <row r="25" spans="1:22" x14ac:dyDescent="0.25">
      <c r="A25" s="5">
        <f>'бланки '!D29</f>
        <v>24</v>
      </c>
      <c r="B25" s="5" t="str">
        <f>'Рейтинговая таблица организаций'!B27</f>
        <v>ГБОУ «СОШ №1 С.П. ТРОИЦКОЕ»</v>
      </c>
      <c r="C25" s="3">
        <f>'Рейтинговая таблица организаций'!Q27</f>
        <v>100</v>
      </c>
      <c r="D25" s="3">
        <f>'Рейтинговая таблица организаций'!R27</f>
        <v>100</v>
      </c>
      <c r="E25" s="3">
        <f>'Рейтинговая таблица организаций'!S27</f>
        <v>99</v>
      </c>
      <c r="F25" s="22">
        <f>'Рейтинговая таблица организаций'!T27</f>
        <v>99.6</v>
      </c>
      <c r="G25" s="3">
        <f>'Рейтинговая таблица организаций'!Z27</f>
        <v>100</v>
      </c>
      <c r="H25" s="3">
        <f>'Рейтинговая таблица организаций'!AB27</f>
        <v>98</v>
      </c>
      <c r="I25" s="22">
        <f>'Рейтинговая таблица организаций'!AC27</f>
        <v>99</v>
      </c>
      <c r="J25" s="3">
        <f>'Рейтинговая таблица организаций'!AH27</f>
        <v>80</v>
      </c>
      <c r="K25" s="20">
        <f>'Рейтинговая таблица организаций'!AI27</f>
        <v>100</v>
      </c>
      <c r="L25" s="20">
        <f>'Рейтинговая таблица организаций'!AJ27</f>
        <v>98</v>
      </c>
      <c r="M25" s="22">
        <f>'Рейтинговая таблица организаций'!AK27</f>
        <v>93.4</v>
      </c>
      <c r="N25" s="3">
        <f>'Рейтинговая таблица организаций'!AR27</f>
        <v>98</v>
      </c>
      <c r="O25" s="3">
        <f>'Рейтинговая таблица организаций'!AS27</f>
        <v>99</v>
      </c>
      <c r="P25" s="3">
        <f>'Рейтинговая таблица организаций'!AT27</f>
        <v>98</v>
      </c>
      <c r="Q25" s="22">
        <f>'Рейтинговая таблица организаций'!AU27</f>
        <v>98.4</v>
      </c>
      <c r="R25" s="3">
        <f>'Рейтинговая таблица организаций'!BB27</f>
        <v>97</v>
      </c>
      <c r="S25" s="3">
        <f>'Рейтинговая таблица организаций'!BC27</f>
        <v>99</v>
      </c>
      <c r="T25" s="3">
        <f>'Рейтинговая таблица организаций'!BD27</f>
        <v>99</v>
      </c>
      <c r="U25" s="22">
        <f>'Рейтинговая таблица организаций'!BE27</f>
        <v>98.4</v>
      </c>
      <c r="V25" s="23">
        <f>'Рейтинговая таблица организаций'!BF27</f>
        <v>97.759999999999991</v>
      </c>
    </row>
    <row r="26" spans="1:22" x14ac:dyDescent="0.25">
      <c r="A26" s="5">
        <f>'бланки '!D30</f>
        <v>25</v>
      </c>
      <c r="B26" s="5" t="str">
        <f>'Рейтинговая таблица организаций'!B28</f>
        <v>ГБОУ «СОШ№5 С.П. ТРОИЦКОЕ»</v>
      </c>
      <c r="C26" s="3">
        <f>'Рейтинговая таблица организаций'!Q28</f>
        <v>100</v>
      </c>
      <c r="D26" s="3">
        <f>'Рейтинговая таблица организаций'!R28</f>
        <v>100</v>
      </c>
      <c r="E26" s="3">
        <f>'Рейтинговая таблица организаций'!S28</f>
        <v>98</v>
      </c>
      <c r="F26" s="22">
        <f>'Рейтинговая таблица организаций'!T28</f>
        <v>99.2</v>
      </c>
      <c r="G26" s="3">
        <f>'Рейтинговая таблица организаций'!Z28</f>
        <v>100</v>
      </c>
      <c r="H26" s="3">
        <f>'Рейтинговая таблица организаций'!AB28</f>
        <v>95</v>
      </c>
      <c r="I26" s="22">
        <f>'Рейтинговая таблица организаций'!AC28</f>
        <v>97.5</v>
      </c>
      <c r="J26" s="3">
        <f>'Рейтинговая таблица организаций'!AH28</f>
        <v>100</v>
      </c>
      <c r="K26" s="20">
        <f>'Рейтинговая таблица организаций'!AI28</f>
        <v>100</v>
      </c>
      <c r="L26" s="20">
        <f>'Рейтинговая таблица организаций'!AJ28</f>
        <v>97</v>
      </c>
      <c r="M26" s="22">
        <f>'Рейтинговая таблица организаций'!AK28</f>
        <v>99.1</v>
      </c>
      <c r="N26" s="3">
        <f>'Рейтинговая таблица организаций'!AR28</f>
        <v>96</v>
      </c>
      <c r="O26" s="3">
        <f>'Рейтинговая таблица организаций'!AS28</f>
        <v>98</v>
      </c>
      <c r="P26" s="3">
        <f>'Рейтинговая таблица организаций'!AT28</f>
        <v>98</v>
      </c>
      <c r="Q26" s="22">
        <f>'Рейтинговая таблица организаций'!AU28</f>
        <v>97.2</v>
      </c>
      <c r="R26" s="3">
        <f>'Рейтинговая таблица организаций'!BB28</f>
        <v>94</v>
      </c>
      <c r="S26" s="3">
        <f>'Рейтинговая таблица организаций'!BC28</f>
        <v>97</v>
      </c>
      <c r="T26" s="3">
        <f>'Рейтинговая таблица организаций'!BD28</f>
        <v>96</v>
      </c>
      <c r="U26" s="22">
        <f>'Рейтинговая таблица организаций'!BE28</f>
        <v>95.6</v>
      </c>
      <c r="V26" s="23">
        <f>'Рейтинговая таблица организаций'!BF28</f>
        <v>97.719999999999985</v>
      </c>
    </row>
    <row r="27" spans="1:22" x14ac:dyDescent="0.25">
      <c r="A27" s="5">
        <f>'бланки '!D31</f>
        <v>26</v>
      </c>
      <c r="B27" s="5" t="str">
        <f>'Рейтинговая таблица организаций'!B29</f>
        <v>ГБОУ «НОШ С.П. БЕРД-ЮРТ»</v>
      </c>
      <c r="C27" s="3">
        <f>'Рейтинговая таблица организаций'!Q29</f>
        <v>100</v>
      </c>
      <c r="D27" s="3">
        <f>'Рейтинговая таблица организаций'!R29</f>
        <v>100</v>
      </c>
      <c r="E27" s="3">
        <f>'Рейтинговая таблица организаций'!S29</f>
        <v>100</v>
      </c>
      <c r="F27" s="22">
        <f>'Рейтинговая таблица организаций'!T29</f>
        <v>100</v>
      </c>
      <c r="G27" s="3">
        <f>'Рейтинговая таблица организаций'!Z29</f>
        <v>100</v>
      </c>
      <c r="H27" s="3">
        <f>'Рейтинговая таблица организаций'!AB29</f>
        <v>100</v>
      </c>
      <c r="I27" s="22">
        <f>'Рейтинговая таблица организаций'!AC29</f>
        <v>100</v>
      </c>
      <c r="J27" s="3">
        <f>'Рейтинговая таблица организаций'!AH29</f>
        <v>60</v>
      </c>
      <c r="K27" s="20">
        <f>'Рейтинговая таблица организаций'!AI29</f>
        <v>100</v>
      </c>
      <c r="L27" s="20">
        <f>'Рейтинговая таблица организаций'!AJ29</f>
        <v>100</v>
      </c>
      <c r="M27" s="22">
        <f>'Рейтинговая таблица организаций'!AK29</f>
        <v>88</v>
      </c>
      <c r="N27" s="3">
        <f>'Рейтинговая таблица организаций'!AR29</f>
        <v>100</v>
      </c>
      <c r="O27" s="3">
        <f>'Рейтинговая таблица организаций'!AS29</f>
        <v>100</v>
      </c>
      <c r="P27" s="3">
        <f>'Рейтинговая таблица организаций'!AT29</f>
        <v>100</v>
      </c>
      <c r="Q27" s="22">
        <f>'Рейтинговая таблица организаций'!AU29</f>
        <v>100</v>
      </c>
      <c r="R27" s="3">
        <f>'Рейтинговая таблица организаций'!BB29</f>
        <v>96</v>
      </c>
      <c r="S27" s="3">
        <f>'Рейтинговая таблица организаций'!BC29</f>
        <v>100</v>
      </c>
      <c r="T27" s="3">
        <f>'Рейтинговая таблица организаций'!BD29</f>
        <v>100</v>
      </c>
      <c r="U27" s="22">
        <f>'Рейтинговая таблица организаций'!BE29</f>
        <v>98.8</v>
      </c>
      <c r="V27" s="23">
        <f>'Рейтинговая таблица организаций'!BF29</f>
        <v>97.36</v>
      </c>
    </row>
    <row r="28" spans="1:22" x14ac:dyDescent="0.25">
      <c r="A28" s="5">
        <f>'бланки '!D32</f>
        <v>27</v>
      </c>
      <c r="B28" s="5" t="str">
        <f>'Рейтинговая таблица организаций'!B30</f>
        <v>ГБОУ «СОШ №1 г. Карабулак»</v>
      </c>
      <c r="C28" s="3">
        <f>'Рейтинговая таблица организаций'!Q30</f>
        <v>100</v>
      </c>
      <c r="D28" s="3">
        <f>'Рейтинговая таблица организаций'!R30</f>
        <v>100</v>
      </c>
      <c r="E28" s="3">
        <f>'Рейтинговая таблица организаций'!S30</f>
        <v>95</v>
      </c>
      <c r="F28" s="22">
        <f>'Рейтинговая таблица организаций'!T30</f>
        <v>98</v>
      </c>
      <c r="G28" s="3">
        <f>'Рейтинговая таблица организаций'!Z30</f>
        <v>100</v>
      </c>
      <c r="H28" s="3">
        <f>'Рейтинговая таблица организаций'!AB30</f>
        <v>93</v>
      </c>
      <c r="I28" s="22">
        <f>'Рейтинговая таблица организаций'!AC30</f>
        <v>96.5</v>
      </c>
      <c r="J28" s="3">
        <f>'Рейтинговая таблица организаций'!AH30</f>
        <v>80</v>
      </c>
      <c r="K28" s="20">
        <f>'Рейтинговая таблица организаций'!AI30</f>
        <v>80</v>
      </c>
      <c r="L28" s="20">
        <f>'Рейтинговая таблица организаций'!AJ30</f>
        <v>94</v>
      </c>
      <c r="M28" s="22">
        <f>'Рейтинговая таблица организаций'!AK30</f>
        <v>84.2</v>
      </c>
      <c r="N28" s="3">
        <f>'Рейтинговая таблица организаций'!AR30</f>
        <v>96</v>
      </c>
      <c r="O28" s="3">
        <f>'Рейтинговая таблица организаций'!AS30</f>
        <v>96</v>
      </c>
      <c r="P28" s="3">
        <f>'Рейтинговая таблица организаций'!AT30</f>
        <v>99</v>
      </c>
      <c r="Q28" s="22">
        <f>'Рейтинговая таблица организаций'!AU30</f>
        <v>96.6</v>
      </c>
      <c r="R28" s="3">
        <f>'Рейтинговая таблица организаций'!BB30</f>
        <v>94</v>
      </c>
      <c r="S28" s="3">
        <f>'Рейтинговая таблица организаций'!BC30</f>
        <v>92</v>
      </c>
      <c r="T28" s="3">
        <f>'Рейтинговая таблица организаций'!BD30</f>
        <v>95</v>
      </c>
      <c r="U28" s="22">
        <f>'Рейтинговая таблица организаций'!BE30</f>
        <v>94.1</v>
      </c>
      <c r="V28" s="23">
        <f>'Рейтинговая таблица организаций'!BF30</f>
        <v>93.88</v>
      </c>
    </row>
    <row r="29" spans="1:22" x14ac:dyDescent="0.25">
      <c r="A29" s="5">
        <f>'бланки '!D33</f>
        <v>28</v>
      </c>
      <c r="B29" s="5" t="str">
        <f>'Рейтинговая таблица организаций'!B31</f>
        <v>ГБОУ «СОШ №2 г. Карабулак»</v>
      </c>
      <c r="C29" s="3">
        <f>'Рейтинговая таблица организаций'!Q31</f>
        <v>100</v>
      </c>
      <c r="D29" s="3">
        <f>'Рейтинговая таблица организаций'!R31</f>
        <v>100</v>
      </c>
      <c r="E29" s="3">
        <f>'Рейтинговая таблица организаций'!S31</f>
        <v>99</v>
      </c>
      <c r="F29" s="22">
        <f>'Рейтинговая таблица организаций'!T31</f>
        <v>99.6</v>
      </c>
      <c r="G29" s="3">
        <f>'Рейтинговая таблица организаций'!Z31</f>
        <v>100</v>
      </c>
      <c r="H29" s="3">
        <f>'Рейтинговая таблица организаций'!AB31</f>
        <v>100</v>
      </c>
      <c r="I29" s="22">
        <f>'Рейтинговая таблица организаций'!AC31</f>
        <v>100</v>
      </c>
      <c r="J29" s="3">
        <f>'Рейтинговая таблица организаций'!AH31</f>
        <v>0</v>
      </c>
      <c r="K29" s="20">
        <f>'Рейтинговая таблица организаций'!AI31</f>
        <v>100</v>
      </c>
      <c r="L29" s="20">
        <f>'Рейтинговая таблица организаций'!AJ31</f>
        <v>99</v>
      </c>
      <c r="M29" s="22">
        <f>'Рейтинговая таблица организаций'!AK31</f>
        <v>69.7</v>
      </c>
      <c r="N29" s="3">
        <f>'Рейтинговая таблица организаций'!AR31</f>
        <v>99</v>
      </c>
      <c r="O29" s="3">
        <f>'Рейтинговая таблица организаций'!AS31</f>
        <v>100</v>
      </c>
      <c r="P29" s="3">
        <f>'Рейтинговая таблица организаций'!AT31</f>
        <v>100</v>
      </c>
      <c r="Q29" s="22">
        <f>'Рейтинговая таблица организаций'!AU31</f>
        <v>99.6</v>
      </c>
      <c r="R29" s="3">
        <f>'Рейтинговая таблица организаций'!BB31</f>
        <v>100</v>
      </c>
      <c r="S29" s="3">
        <f>'Рейтинговая таблица организаций'!BC31</f>
        <v>100</v>
      </c>
      <c r="T29" s="3">
        <f>'Рейтинговая таблица организаций'!BD31</f>
        <v>100</v>
      </c>
      <c r="U29" s="22">
        <f>'Рейтинговая таблица организаций'!BE31</f>
        <v>100</v>
      </c>
      <c r="V29" s="23">
        <f>'Рейтинговая таблица организаций'!BF31</f>
        <v>93.78</v>
      </c>
    </row>
    <row r="30" spans="1:22" x14ac:dyDescent="0.25">
      <c r="A30" s="5">
        <f>'бланки '!D34</f>
        <v>29</v>
      </c>
      <c r="B30" s="5" t="str">
        <f>'Рейтинговая таблица организаций'!B32</f>
        <v>ГБОУ «СОШ №4 г. Карабулак» ИМЕНИ АХМЕТА ХАМИЕВИЧА БОКОВА»</v>
      </c>
      <c r="C30" s="3">
        <f>'Рейтинговая таблица организаций'!Q32</f>
        <v>100</v>
      </c>
      <c r="D30" s="3">
        <f>'Рейтинговая таблица организаций'!R32</f>
        <v>100</v>
      </c>
      <c r="E30" s="3">
        <f>'Рейтинговая таблица организаций'!S32</f>
        <v>99</v>
      </c>
      <c r="F30" s="22">
        <f>'Рейтинговая таблица организаций'!T32</f>
        <v>99.6</v>
      </c>
      <c r="G30" s="3">
        <f>'Рейтинговая таблица организаций'!Z32</f>
        <v>100</v>
      </c>
      <c r="H30" s="3">
        <f>'Рейтинговая таблица организаций'!AB32</f>
        <v>99</v>
      </c>
      <c r="I30" s="22">
        <f>'Рейтинговая таблица организаций'!AC32</f>
        <v>99.5</v>
      </c>
      <c r="J30" s="3">
        <f>'Рейтинговая таблица организаций'!AH32</f>
        <v>80</v>
      </c>
      <c r="K30" s="20">
        <f>'Рейтинговая таблица организаций'!AI32</f>
        <v>100</v>
      </c>
      <c r="L30" s="20">
        <f>'Рейтинговая таблица организаций'!AJ32</f>
        <v>100</v>
      </c>
      <c r="M30" s="22">
        <f>'Рейтинговая таблица организаций'!AK32</f>
        <v>94</v>
      </c>
      <c r="N30" s="3">
        <f>'Рейтинговая таблица организаций'!AR32</f>
        <v>100</v>
      </c>
      <c r="O30" s="3">
        <f>'Рейтинговая таблица организаций'!AS32</f>
        <v>100</v>
      </c>
      <c r="P30" s="3">
        <f>'Рейтинговая таблица организаций'!AT32</f>
        <v>99</v>
      </c>
      <c r="Q30" s="22">
        <f>'Рейтинговая таблица организаций'!AU32</f>
        <v>99.8</v>
      </c>
      <c r="R30" s="3">
        <f>'Рейтинговая таблица организаций'!BB32</f>
        <v>99</v>
      </c>
      <c r="S30" s="3">
        <f>'Рейтинговая таблица организаций'!BC32</f>
        <v>99</v>
      </c>
      <c r="T30" s="3">
        <f>'Рейтинговая таблица организаций'!BD32</f>
        <v>99</v>
      </c>
      <c r="U30" s="22">
        <f>'Рейтинговая таблица организаций'!BE32</f>
        <v>99</v>
      </c>
      <c r="V30" s="23">
        <f>'Рейтинговая таблица организаций'!BF32</f>
        <v>98.38000000000001</v>
      </c>
    </row>
    <row r="31" spans="1:22" x14ac:dyDescent="0.25">
      <c r="A31" s="5">
        <f>'бланки '!D35</f>
        <v>30</v>
      </c>
      <c r="B31" s="5" t="str">
        <f>'Рейтинговая таблица организаций'!B33</f>
        <v>ГБОУ «СОШ №6 г. Карабулак»</v>
      </c>
      <c r="C31" s="3">
        <f>'Рейтинговая таблица организаций'!Q33</f>
        <v>100</v>
      </c>
      <c r="D31" s="3">
        <f>'Рейтинговая таблица организаций'!R33</f>
        <v>100</v>
      </c>
      <c r="E31" s="3">
        <f>'Рейтинговая таблица организаций'!S33</f>
        <v>97</v>
      </c>
      <c r="F31" s="22">
        <f>'Рейтинговая таблица организаций'!T33</f>
        <v>98.8</v>
      </c>
      <c r="G31" s="3">
        <f>'Рейтинговая таблица организаций'!Z33</f>
        <v>100</v>
      </c>
      <c r="H31" s="3">
        <f>'Рейтинговая таблица организаций'!AB33</f>
        <v>96</v>
      </c>
      <c r="I31" s="22">
        <f>'Рейтинговая таблица организаций'!AC33</f>
        <v>98</v>
      </c>
      <c r="J31" s="3">
        <f>'Рейтинговая таблица организаций'!AH33</f>
        <v>80</v>
      </c>
      <c r="K31" s="20">
        <f>'Рейтинговая таблица организаций'!AI33</f>
        <v>100</v>
      </c>
      <c r="L31" s="20">
        <f>'Рейтинговая таблица организаций'!AJ33</f>
        <v>97</v>
      </c>
      <c r="M31" s="22">
        <f>'Рейтинговая таблица организаций'!AK33</f>
        <v>93.1</v>
      </c>
      <c r="N31" s="3">
        <f>'Рейтинговая таблица организаций'!AR33</f>
        <v>98</v>
      </c>
      <c r="O31" s="3">
        <f>'Рейтинговая таблица организаций'!AS33</f>
        <v>99</v>
      </c>
      <c r="P31" s="3">
        <f>'Рейтинговая таблица организаций'!AT33</f>
        <v>98</v>
      </c>
      <c r="Q31" s="22">
        <f>'Рейтинговая таблица организаций'!AU33</f>
        <v>98.4</v>
      </c>
      <c r="R31" s="3">
        <f>'Рейтинговая таблица организаций'!BB33</f>
        <v>97</v>
      </c>
      <c r="S31" s="3">
        <f>'Рейтинговая таблица организаций'!BC33</f>
        <v>96</v>
      </c>
      <c r="T31" s="3">
        <f>'Рейтинговая таблица организаций'!BD33</f>
        <v>97</v>
      </c>
      <c r="U31" s="22">
        <f>'Рейтинговая таблица организаций'!BE33</f>
        <v>96.8</v>
      </c>
      <c r="V31" s="23">
        <f>'Рейтинговая таблица организаций'!BF33</f>
        <v>97.02</v>
      </c>
    </row>
    <row r="32" spans="1:22" x14ac:dyDescent="0.25">
      <c r="A32" s="5">
        <f>'бланки '!D36</f>
        <v>31</v>
      </c>
      <c r="B32" s="5" t="str">
        <f>'Рейтинговая таблица организаций'!B34</f>
        <v>ГБОУ «СОШ№7 г. Карабулак»</v>
      </c>
      <c r="C32" s="3">
        <f>'Рейтинговая таблица организаций'!Q34</f>
        <v>100</v>
      </c>
      <c r="D32" s="3">
        <f>'Рейтинговая таблица организаций'!R34</f>
        <v>100</v>
      </c>
      <c r="E32" s="3">
        <f>'Рейтинговая таблица организаций'!S34</f>
        <v>96</v>
      </c>
      <c r="F32" s="22">
        <f>'Рейтинговая таблица организаций'!T34</f>
        <v>98.4</v>
      </c>
      <c r="G32" s="3">
        <f>'Рейтинговая таблица организаций'!Z34</f>
        <v>100</v>
      </c>
      <c r="H32" s="3">
        <f>'Рейтинговая таблица организаций'!AB34</f>
        <v>92</v>
      </c>
      <c r="I32" s="22">
        <f>'Рейтинговая таблица организаций'!AC34</f>
        <v>96</v>
      </c>
      <c r="J32" s="3">
        <f>'Рейтинговая таблица организаций'!AH34</f>
        <v>100</v>
      </c>
      <c r="K32" s="20">
        <f>'Рейтинговая таблица организаций'!AI34</f>
        <v>100</v>
      </c>
      <c r="L32" s="20">
        <f>'Рейтинговая таблица организаций'!AJ34</f>
        <v>98</v>
      </c>
      <c r="M32" s="22">
        <f>'Рейтинговая таблица организаций'!AK34</f>
        <v>99.4</v>
      </c>
      <c r="N32" s="3">
        <f>'Рейтинговая таблица организаций'!AR34</f>
        <v>94</v>
      </c>
      <c r="O32" s="3">
        <f>'Рейтинговая таблица организаций'!AS34</f>
        <v>94</v>
      </c>
      <c r="P32" s="3">
        <f>'Рейтинговая таблица организаций'!AT34</f>
        <v>96</v>
      </c>
      <c r="Q32" s="22">
        <f>'Рейтинговая таблица организаций'!AU34</f>
        <v>94.4</v>
      </c>
      <c r="R32" s="3">
        <f>'Рейтинговая таблица организаций'!BB34</f>
        <v>93</v>
      </c>
      <c r="S32" s="3">
        <f>'Рейтинговая таблица организаций'!BC34</f>
        <v>91</v>
      </c>
      <c r="T32" s="3">
        <f>'Рейтинговая таблица организаций'!BD34</f>
        <v>95</v>
      </c>
      <c r="U32" s="22">
        <f>'Рейтинговая таблица организаций'!BE34</f>
        <v>93.6</v>
      </c>
      <c r="V32" s="23">
        <f>'Рейтинговая таблица организаций'!BF34</f>
        <v>96.360000000000014</v>
      </c>
    </row>
    <row r="33" spans="1:22" x14ac:dyDescent="0.25">
      <c r="A33" s="5">
        <f>'бланки '!D37</f>
        <v>32</v>
      </c>
      <c r="B33" s="5" t="str">
        <f>'Рейтинговая таблица организаций'!B35</f>
        <v>ГБДОУ «ДЕТСКИЙ САД Г.СУНЖА «СКАЗОЧНЫЙ»</v>
      </c>
      <c r="C33" s="3">
        <f>'Рейтинговая таблица организаций'!Q35</f>
        <v>100</v>
      </c>
      <c r="D33" s="3">
        <f>'Рейтинговая таблица организаций'!R35</f>
        <v>100</v>
      </c>
      <c r="E33" s="3">
        <f>'Рейтинговая таблица организаций'!S35</f>
        <v>96</v>
      </c>
      <c r="F33" s="22">
        <f>'Рейтинговая таблица организаций'!T35</f>
        <v>98.4</v>
      </c>
      <c r="G33" s="3">
        <f>'Рейтинговая таблица организаций'!Z35</f>
        <v>100</v>
      </c>
      <c r="H33" s="3">
        <f>'Рейтинговая таблица организаций'!AB35</f>
        <v>93</v>
      </c>
      <c r="I33" s="22">
        <f>'Рейтинговая таблица организаций'!AC35</f>
        <v>96.5</v>
      </c>
      <c r="J33" s="3">
        <f>'Рейтинговая таблица организаций'!AH35</f>
        <v>60</v>
      </c>
      <c r="K33" s="20">
        <f>'Рейтинговая таблица организаций'!AI35</f>
        <v>100</v>
      </c>
      <c r="L33" s="20">
        <f>'Рейтинговая таблица организаций'!AJ35</f>
        <v>100</v>
      </c>
      <c r="M33" s="22">
        <f>'Рейтинговая таблица организаций'!AK35</f>
        <v>88</v>
      </c>
      <c r="N33" s="3">
        <f>'Рейтинговая таблица организаций'!AR35</f>
        <v>98</v>
      </c>
      <c r="O33" s="3">
        <f>'Рейтинговая таблица организаций'!AS35</f>
        <v>98</v>
      </c>
      <c r="P33" s="3">
        <f>'Рейтинговая таблица организаций'!AT35</f>
        <v>100</v>
      </c>
      <c r="Q33" s="22">
        <f>'Рейтинговая таблица организаций'!AU35</f>
        <v>98.4</v>
      </c>
      <c r="R33" s="3">
        <f>'Рейтинговая таблица организаций'!BB35</f>
        <v>96</v>
      </c>
      <c r="S33" s="3">
        <f>'Рейтинговая таблица организаций'!BC35</f>
        <v>98</v>
      </c>
      <c r="T33" s="3">
        <f>'Рейтинговая таблица организаций'!BD35</f>
        <v>100</v>
      </c>
      <c r="U33" s="22">
        <f>'Рейтинговая таблица организаций'!BE35</f>
        <v>98.4</v>
      </c>
      <c r="V33" s="23">
        <f>'Рейтинговая таблица организаций'!BF35</f>
        <v>95.939999999999984</v>
      </c>
    </row>
    <row r="34" spans="1:22" x14ac:dyDescent="0.25">
      <c r="A34" s="5">
        <f>'бланки '!D38</f>
        <v>33</v>
      </c>
      <c r="B34" s="5" t="str">
        <f>'Рейтинговая таблица организаций'!B36</f>
        <v>ГБДОУ «ДЕТСКИЙ САД - ЯСЛИ С. П. АЛХАСТЫ «СОЛНЫШКО»</v>
      </c>
      <c r="C34" s="3">
        <f>'Рейтинговая таблица организаций'!Q36</f>
        <v>100</v>
      </c>
      <c r="D34" s="3">
        <f>'Рейтинговая таблица организаций'!R36</f>
        <v>100</v>
      </c>
      <c r="E34" s="3">
        <f>'Рейтинговая таблица организаций'!S36</f>
        <v>100</v>
      </c>
      <c r="F34" s="22">
        <f>'Рейтинговая таблица организаций'!T36</f>
        <v>100</v>
      </c>
      <c r="G34" s="3">
        <f>'Рейтинговая таблица организаций'!Z36</f>
        <v>100</v>
      </c>
      <c r="H34" s="3">
        <f>'Рейтинговая таблица организаций'!AB36</f>
        <v>100</v>
      </c>
      <c r="I34" s="22">
        <f>'Рейтинговая таблица организаций'!AC36</f>
        <v>100</v>
      </c>
      <c r="J34" s="3">
        <f>'Рейтинговая таблица организаций'!AH36</f>
        <v>20</v>
      </c>
      <c r="K34" s="20">
        <f>'Рейтинговая таблица организаций'!AI36</f>
        <v>100</v>
      </c>
      <c r="L34" s="20">
        <f>'Рейтинговая таблица организаций'!AJ36</f>
        <v>100</v>
      </c>
      <c r="M34" s="22">
        <f>'Рейтинговая таблица организаций'!AK36</f>
        <v>76</v>
      </c>
      <c r="N34" s="3">
        <f>'Рейтинговая таблица организаций'!AR36</f>
        <v>100</v>
      </c>
      <c r="O34" s="3">
        <f>'Рейтинговая таблица организаций'!AS36</f>
        <v>100</v>
      </c>
      <c r="P34" s="3">
        <f>'Рейтинговая таблица организаций'!AT36</f>
        <v>100</v>
      </c>
      <c r="Q34" s="22">
        <f>'Рейтинговая таблица организаций'!AU36</f>
        <v>100</v>
      </c>
      <c r="R34" s="3">
        <f>'Рейтинговая таблица организаций'!BB36</f>
        <v>100</v>
      </c>
      <c r="S34" s="3">
        <f>'Рейтинговая таблица организаций'!BC36</f>
        <v>100</v>
      </c>
      <c r="T34" s="3">
        <f>'Рейтинговая таблица организаций'!BD36</f>
        <v>100</v>
      </c>
      <c r="U34" s="22">
        <f>'Рейтинговая таблица организаций'!BE36</f>
        <v>100</v>
      </c>
      <c r="V34" s="23">
        <f>'Рейтинговая таблица организаций'!BF36</f>
        <v>95.2</v>
      </c>
    </row>
    <row r="35" spans="1:22" x14ac:dyDescent="0.25">
      <c r="A35" s="5">
        <f>'бланки '!D39</f>
        <v>34</v>
      </c>
      <c r="B35" s="5" t="str">
        <f>'Рейтинговая таблица организаций'!B37</f>
        <v>ГБДОУ «ДЕТСКИЙ САД-ЯСЛИ №2 С.П.ТРОИЦКОЕ «АЬРЗИ-К1ОРИГ»</v>
      </c>
      <c r="C35" s="3">
        <f>'Рейтинговая таблица организаций'!Q37</f>
        <v>100</v>
      </c>
      <c r="D35" s="3">
        <f>'Рейтинговая таблица организаций'!R37</f>
        <v>100</v>
      </c>
      <c r="E35" s="3">
        <f>'Рейтинговая таблица организаций'!S37</f>
        <v>98</v>
      </c>
      <c r="F35" s="22">
        <f>'Рейтинговая таблица организаций'!T37</f>
        <v>99.2</v>
      </c>
      <c r="G35" s="3">
        <f>'Рейтинговая таблица организаций'!Z37</f>
        <v>100</v>
      </c>
      <c r="H35" s="3">
        <f>'Рейтинговая таблица организаций'!AB37</f>
        <v>95</v>
      </c>
      <c r="I35" s="22">
        <f>'Рейтинговая таблица организаций'!AC37</f>
        <v>97.5</v>
      </c>
      <c r="J35" s="3">
        <f>'Рейтинговая таблица организаций'!AH37</f>
        <v>100</v>
      </c>
      <c r="K35" s="20">
        <f>'Рейтинговая таблица организаций'!AI37</f>
        <v>100</v>
      </c>
      <c r="L35" s="20">
        <f>'Рейтинговая таблица организаций'!AJ37</f>
        <v>100</v>
      </c>
      <c r="M35" s="22">
        <f>'Рейтинговая таблица организаций'!AK37</f>
        <v>100</v>
      </c>
      <c r="N35" s="3">
        <f>'Рейтинговая таблица организаций'!AR37</f>
        <v>95</v>
      </c>
      <c r="O35" s="3">
        <f>'Рейтинговая таблица организаций'!AS37</f>
        <v>96</v>
      </c>
      <c r="P35" s="3">
        <f>'Рейтинговая таблица организаций'!AT37</f>
        <v>100</v>
      </c>
      <c r="Q35" s="22">
        <f>'Рейтинговая таблица организаций'!AU37</f>
        <v>96.4</v>
      </c>
      <c r="R35" s="3">
        <f>'Рейтинговая таблица организаций'!BB37</f>
        <v>99</v>
      </c>
      <c r="S35" s="3">
        <f>'Рейтинговая таблица организаций'!BC37</f>
        <v>97</v>
      </c>
      <c r="T35" s="3">
        <f>'Рейтинговая таблица организаций'!BD37</f>
        <v>99</v>
      </c>
      <c r="U35" s="22">
        <f>'Рейтинговая таблица организаций'!BE37</f>
        <v>98.6</v>
      </c>
      <c r="V35" s="23">
        <f>'Рейтинговая таблица организаций'!BF37</f>
        <v>98.34</v>
      </c>
    </row>
    <row r="36" spans="1:22" x14ac:dyDescent="0.25">
      <c r="A36" s="5">
        <f>'бланки '!D40</f>
        <v>35</v>
      </c>
      <c r="B36" s="5" t="str">
        <f>'Рейтинговая таблица организаций'!B38</f>
        <v>ГБДОУ «ДЕТСКИЙ САД №1 С.П.ТРОИЦКОЕ «ДЮЙМОВОЧКА»</v>
      </c>
      <c r="C36" s="3">
        <f>'Рейтинговая таблица организаций'!Q38</f>
        <v>100</v>
      </c>
      <c r="D36" s="3">
        <f>'Рейтинговая таблица организаций'!R38</f>
        <v>100</v>
      </c>
      <c r="E36" s="3">
        <f>'Рейтинговая таблица организаций'!S38</f>
        <v>98</v>
      </c>
      <c r="F36" s="22">
        <f>'Рейтинговая таблица организаций'!T38</f>
        <v>99.2</v>
      </c>
      <c r="G36" s="3">
        <f>'Рейтинговая таблица организаций'!Z38</f>
        <v>100</v>
      </c>
      <c r="H36" s="3">
        <f>'Рейтинговая таблица организаций'!AB38</f>
        <v>99</v>
      </c>
      <c r="I36" s="22">
        <f>'Рейтинговая таблица организаций'!AC38</f>
        <v>99.5</v>
      </c>
      <c r="J36" s="3">
        <f>'Рейтинговая таблица организаций'!AH38</f>
        <v>60</v>
      </c>
      <c r="K36" s="20">
        <f>'Рейтинговая таблица организаций'!AI38</f>
        <v>60</v>
      </c>
      <c r="L36" s="20">
        <f>'Рейтинговая таблица организаций'!AJ38</f>
        <v>100</v>
      </c>
      <c r="M36" s="22">
        <f>'Рейтинговая таблица организаций'!AK38</f>
        <v>72</v>
      </c>
      <c r="N36" s="3">
        <f>'Рейтинговая таблица организаций'!AR38</f>
        <v>100</v>
      </c>
      <c r="O36" s="3">
        <f>'Рейтинговая таблица организаций'!AS38</f>
        <v>99</v>
      </c>
      <c r="P36" s="3">
        <f>'Рейтинговая таблица организаций'!AT38</f>
        <v>99</v>
      </c>
      <c r="Q36" s="22">
        <f>'Рейтинговая таблица организаций'!AU38</f>
        <v>99.4</v>
      </c>
      <c r="R36" s="3">
        <f>'Рейтинговая таблица организаций'!BB38</f>
        <v>99</v>
      </c>
      <c r="S36" s="3">
        <f>'Рейтинговая таблица организаций'!BC38</f>
        <v>99</v>
      </c>
      <c r="T36" s="3">
        <f>'Рейтинговая таблица организаций'!BD38</f>
        <v>100</v>
      </c>
      <c r="U36" s="22">
        <f>'Рейтинговая таблица организаций'!BE38</f>
        <v>99.5</v>
      </c>
      <c r="V36" s="23">
        <f>'Рейтинговая таблица организаций'!BF38</f>
        <v>93.92</v>
      </c>
    </row>
    <row r="37" spans="1:22" x14ac:dyDescent="0.25">
      <c r="A37" s="5">
        <f>'бланки '!D41</f>
        <v>36</v>
      </c>
      <c r="B37" s="5" t="str">
        <f>'Рейтинговая таблица организаций'!B39</f>
        <v>ГБДОУ ДЕТСКИЙ САД-ЯСЛИ С.П.НЕСТЕРОВСКОЕ «РАДУГА»</v>
      </c>
      <c r="C37" s="3">
        <f>'Рейтинговая таблица организаций'!Q39</f>
        <v>100</v>
      </c>
      <c r="D37" s="3">
        <f>'Рейтинговая таблица организаций'!R39</f>
        <v>100</v>
      </c>
      <c r="E37" s="3">
        <f>'Рейтинговая таблица организаций'!S39</f>
        <v>99</v>
      </c>
      <c r="F37" s="22">
        <f>'Рейтинговая таблица организаций'!T39</f>
        <v>99.6</v>
      </c>
      <c r="G37" s="3">
        <f>'Рейтинговая таблица организаций'!Z39</f>
        <v>100</v>
      </c>
      <c r="H37" s="3">
        <f>'Рейтинговая таблица организаций'!AB39</f>
        <v>95</v>
      </c>
      <c r="I37" s="22">
        <f>'Рейтинговая таблица организаций'!AC39</f>
        <v>97.5</v>
      </c>
      <c r="J37" s="3">
        <f>'Рейтинговая таблица организаций'!AH39</f>
        <v>80</v>
      </c>
      <c r="K37" s="20">
        <f>'Рейтинговая таблица организаций'!AI39</f>
        <v>60</v>
      </c>
      <c r="L37" s="20">
        <f>'Рейтинговая таблица организаций'!AJ39</f>
        <v>100</v>
      </c>
      <c r="M37" s="22">
        <f>'Рейтинговая таблица организаций'!AK39</f>
        <v>78</v>
      </c>
      <c r="N37" s="3">
        <f>'Рейтинговая таблица организаций'!AR39</f>
        <v>96</v>
      </c>
      <c r="O37" s="3">
        <f>'Рейтинговая таблица организаций'!AS39</f>
        <v>99</v>
      </c>
      <c r="P37" s="3">
        <f>'Рейтинговая таблица организаций'!AT39</f>
        <v>100</v>
      </c>
      <c r="Q37" s="22">
        <f>'Рейтинговая таблица организаций'!AU39</f>
        <v>98</v>
      </c>
      <c r="R37" s="3">
        <f>'Рейтинговая таблица организаций'!BB39</f>
        <v>98</v>
      </c>
      <c r="S37" s="3">
        <f>'Рейтинговая таблица организаций'!BC39</f>
        <v>96</v>
      </c>
      <c r="T37" s="3">
        <f>'Рейтинговая таблица организаций'!BD39</f>
        <v>98</v>
      </c>
      <c r="U37" s="22">
        <f>'Рейтинговая таблица организаций'!BE39</f>
        <v>97.6</v>
      </c>
      <c r="V37" s="23">
        <f>'Рейтинговая таблица организаций'!BF39</f>
        <v>94.140000000000015</v>
      </c>
    </row>
    <row r="38" spans="1:22" x14ac:dyDescent="0.25">
      <c r="A38" s="5">
        <f>'бланки '!D42</f>
        <v>37</v>
      </c>
      <c r="B38" s="5" t="str">
        <f>'Рейтинговая таблица организаций'!B40</f>
        <v>ГБДОУ «ДЕТСКИЙ САД №4 с.п. Троицкое «Изумрудный город»</v>
      </c>
      <c r="C38" s="3">
        <f>'Рейтинговая таблица организаций'!Q40</f>
        <v>100</v>
      </c>
      <c r="D38" s="3">
        <f>'Рейтинговая таблица организаций'!R40</f>
        <v>100</v>
      </c>
      <c r="E38" s="3">
        <f>'Рейтинговая таблица организаций'!S40</f>
        <v>96</v>
      </c>
      <c r="F38" s="22">
        <f>'Рейтинговая таблица организаций'!T40</f>
        <v>98.4</v>
      </c>
      <c r="G38" s="3">
        <f>'Рейтинговая таблица организаций'!Z40</f>
        <v>100</v>
      </c>
      <c r="H38" s="3">
        <f>'Рейтинговая таблица организаций'!AB40</f>
        <v>92</v>
      </c>
      <c r="I38" s="22">
        <f>'Рейтинговая таблица организаций'!AC40</f>
        <v>96</v>
      </c>
      <c r="J38" s="3">
        <f>'Рейтинговая таблица организаций'!AH40</f>
        <v>80</v>
      </c>
      <c r="K38" s="20">
        <f>'Рейтинговая таблица организаций'!AI40</f>
        <v>100</v>
      </c>
      <c r="L38" s="20">
        <f>'Рейтинговая таблица организаций'!AJ40</f>
        <v>100</v>
      </c>
      <c r="M38" s="22">
        <f>'Рейтинговая таблица организаций'!AK40</f>
        <v>94</v>
      </c>
      <c r="N38" s="3">
        <f>'Рейтинговая таблица организаций'!AR40</f>
        <v>95</v>
      </c>
      <c r="O38" s="3">
        <f>'Рейтинговая таблица организаций'!AS40</f>
        <v>95</v>
      </c>
      <c r="P38" s="3">
        <f>'Рейтинговая таблица организаций'!AT40</f>
        <v>98</v>
      </c>
      <c r="Q38" s="22">
        <f>'Рейтинговая таблица организаций'!AU40</f>
        <v>95.6</v>
      </c>
      <c r="R38" s="3">
        <f>'Рейтинговая таблица организаций'!BB40</f>
        <v>94</v>
      </c>
      <c r="S38" s="3">
        <f>'Рейтинговая таблица организаций'!BC40</f>
        <v>98</v>
      </c>
      <c r="T38" s="3">
        <f>'Рейтинговая таблица организаций'!BD40</f>
        <v>96</v>
      </c>
      <c r="U38" s="22">
        <f>'Рейтинговая таблица организаций'!BE40</f>
        <v>95.8</v>
      </c>
      <c r="V38" s="23">
        <f>'Рейтинговая таблица организаций'!BF40</f>
        <v>95.960000000000008</v>
      </c>
    </row>
    <row r="39" spans="1:22" x14ac:dyDescent="0.25">
      <c r="A39" s="5">
        <f>'бланки '!D43</f>
        <v>38</v>
      </c>
      <c r="B39" s="5" t="str">
        <f>'Рейтинговая таблица организаций'!B41</f>
        <v>ГБДОУ « Детский сад №6 г. Карабулак «Страна детства»</v>
      </c>
      <c r="C39" s="3">
        <f>'Рейтинговая таблица организаций'!Q41</f>
        <v>100</v>
      </c>
      <c r="D39" s="3">
        <f>'Рейтинговая таблица организаций'!R41</f>
        <v>100</v>
      </c>
      <c r="E39" s="3">
        <f>'Рейтинговая таблица организаций'!S41</f>
        <v>96</v>
      </c>
      <c r="F39" s="22">
        <f>'Рейтинговая таблица организаций'!T41</f>
        <v>98.4</v>
      </c>
      <c r="G39" s="3">
        <f>'Рейтинговая таблица организаций'!Z41</f>
        <v>100</v>
      </c>
      <c r="H39" s="3">
        <f>'Рейтинговая таблица организаций'!AB41</f>
        <v>92</v>
      </c>
      <c r="I39" s="22">
        <f>'Рейтинговая таблица организаций'!AC41</f>
        <v>96</v>
      </c>
      <c r="J39" s="3">
        <f>'Рейтинговая таблица организаций'!AH41</f>
        <v>100</v>
      </c>
      <c r="K39" s="20">
        <f>'Рейтинговая таблица организаций'!AI41</f>
        <v>80</v>
      </c>
      <c r="L39" s="20">
        <f>'Рейтинговая таблица организаций'!AJ41</f>
        <v>100</v>
      </c>
      <c r="M39" s="22">
        <f>'Рейтинговая таблица организаций'!AK41</f>
        <v>92</v>
      </c>
      <c r="N39" s="3">
        <f>'Рейтинговая таблица организаций'!AR41</f>
        <v>98</v>
      </c>
      <c r="O39" s="3">
        <f>'Рейтинговая таблица организаций'!AS41</f>
        <v>99</v>
      </c>
      <c r="P39" s="3">
        <f>'Рейтинговая таблица организаций'!AT41</f>
        <v>98</v>
      </c>
      <c r="Q39" s="22">
        <f>'Рейтинговая таблица организаций'!AU41</f>
        <v>98.4</v>
      </c>
      <c r="R39" s="3">
        <f>'Рейтинговая таблица организаций'!BB41</f>
        <v>95</v>
      </c>
      <c r="S39" s="3">
        <f>'Рейтинговая таблица организаций'!BC41</f>
        <v>98</v>
      </c>
      <c r="T39" s="3">
        <f>'Рейтинговая таблица организаций'!BD41</f>
        <v>98</v>
      </c>
      <c r="U39" s="22">
        <f>'Рейтинговая таблица организаций'!BE41</f>
        <v>97.1</v>
      </c>
      <c r="V39" s="23">
        <f>'Рейтинговая таблица организаций'!BF41</f>
        <v>96.38</v>
      </c>
    </row>
    <row r="40" spans="1:22" x14ac:dyDescent="0.25">
      <c r="A40" s="5">
        <f>'бланки '!D44</f>
        <v>39</v>
      </c>
      <c r="B40" s="5" t="str">
        <f>'Рейтинговая таблица организаций'!B42</f>
        <v>ГБОУ «ГИМНАЗИЯ №1 Г. МАЛГОБЕК»</v>
      </c>
      <c r="C40" s="3">
        <f>'Рейтинговая таблица организаций'!Q42</f>
        <v>100</v>
      </c>
      <c r="D40" s="3">
        <f>'Рейтинговая таблица организаций'!R42</f>
        <v>100</v>
      </c>
      <c r="E40" s="3">
        <f>'Рейтинговая таблица организаций'!S42</f>
        <v>93</v>
      </c>
      <c r="F40" s="22">
        <f>'Рейтинговая таблица организаций'!T42</f>
        <v>97.2</v>
      </c>
      <c r="G40" s="3">
        <f>'Рейтинговая таблица организаций'!Z42</f>
        <v>100</v>
      </c>
      <c r="H40" s="3">
        <f>'Рейтинговая таблица организаций'!AB42</f>
        <v>99</v>
      </c>
      <c r="I40" s="22">
        <f>'Рейтинговая таблица организаций'!AC42</f>
        <v>99.5</v>
      </c>
      <c r="J40" s="3">
        <f>'Рейтинговая таблица организаций'!AH42</f>
        <v>60</v>
      </c>
      <c r="K40" s="20">
        <f>'Рейтинговая таблица организаций'!AI42</f>
        <v>80</v>
      </c>
      <c r="L40" s="20">
        <f>'Рейтинговая таблица организаций'!AJ42</f>
        <v>98</v>
      </c>
      <c r="M40" s="22">
        <f>'Рейтинговая таблица организаций'!AK42</f>
        <v>79.400000000000006</v>
      </c>
      <c r="N40" s="3">
        <f>'Рейтинговая таблица организаций'!AR42</f>
        <v>100</v>
      </c>
      <c r="O40" s="3">
        <f>'Рейтинговая таблица организаций'!AS42</f>
        <v>100</v>
      </c>
      <c r="P40" s="3">
        <f>'Рейтинговая таблица организаций'!AT42</f>
        <v>100</v>
      </c>
      <c r="Q40" s="22">
        <f>'Рейтинговая таблица организаций'!AU42</f>
        <v>100</v>
      </c>
      <c r="R40" s="3">
        <f>'Рейтинговая таблица организаций'!BB42</f>
        <v>99</v>
      </c>
      <c r="S40" s="3">
        <f>'Рейтинговая таблица организаций'!BC42</f>
        <v>99</v>
      </c>
      <c r="T40" s="3">
        <f>'Рейтинговая таблица организаций'!BD42</f>
        <v>100</v>
      </c>
      <c r="U40" s="22">
        <f>'Рейтинговая таблица организаций'!BE42</f>
        <v>99.5</v>
      </c>
      <c r="V40" s="23">
        <f>'Рейтинговая таблица организаций'!BF42</f>
        <v>95.12</v>
      </c>
    </row>
    <row r="41" spans="1:22" x14ac:dyDescent="0.25">
      <c r="A41" s="5">
        <f>'бланки '!D45</f>
        <v>40</v>
      </c>
      <c r="B41" s="5" t="str">
        <f>'Рейтинговая таблица организаций'!B43</f>
        <v>ГБОУ «СОШ №1 Г. МАЛГОБЕК»</v>
      </c>
      <c r="C41" s="3">
        <f>'Рейтинговая таблица организаций'!Q43</f>
        <v>100</v>
      </c>
      <c r="D41" s="3">
        <f>'Рейтинговая таблица организаций'!R43</f>
        <v>100</v>
      </c>
      <c r="E41" s="3">
        <f>'Рейтинговая таблица организаций'!S43</f>
        <v>98</v>
      </c>
      <c r="F41" s="22">
        <f>'Рейтинговая таблица организаций'!T43</f>
        <v>99.2</v>
      </c>
      <c r="G41" s="3">
        <f>'Рейтинговая таблица организаций'!Z43</f>
        <v>100</v>
      </c>
      <c r="H41" s="3">
        <f>'Рейтинговая таблица организаций'!AB43</f>
        <v>98</v>
      </c>
      <c r="I41" s="22">
        <f>'Рейтинговая таблица организаций'!AC43</f>
        <v>99</v>
      </c>
      <c r="J41" s="3">
        <f>'Рейтинговая таблица организаций'!AH43</f>
        <v>60</v>
      </c>
      <c r="K41" s="20">
        <f>'Рейтинговая таблица организаций'!AI43</f>
        <v>60</v>
      </c>
      <c r="L41" s="20">
        <f>'Рейтинговая таблица организаций'!AJ43</f>
        <v>98</v>
      </c>
      <c r="M41" s="22">
        <f>'Рейтинговая таблица организаций'!AK43</f>
        <v>71.400000000000006</v>
      </c>
      <c r="N41" s="3">
        <f>'Рейтинговая таблица организаций'!AR43</f>
        <v>100</v>
      </c>
      <c r="O41" s="3">
        <f>'Рейтинговая таблица организаций'!AS43</f>
        <v>100</v>
      </c>
      <c r="P41" s="3">
        <f>'Рейтинговая таблица организаций'!AT43</f>
        <v>99</v>
      </c>
      <c r="Q41" s="22">
        <f>'Рейтинговая таблица организаций'!AU43</f>
        <v>99.8</v>
      </c>
      <c r="R41" s="3">
        <f>'Рейтинговая таблица организаций'!BB43</f>
        <v>99</v>
      </c>
      <c r="S41" s="3">
        <f>'Рейтинговая таблица организаций'!BC43</f>
        <v>99</v>
      </c>
      <c r="T41" s="3">
        <f>'Рейтинговая таблица организаций'!BD43</f>
        <v>100</v>
      </c>
      <c r="U41" s="22">
        <f>'Рейтинговая таблица организаций'!BE43</f>
        <v>99.5</v>
      </c>
      <c r="V41" s="23">
        <f>'Рейтинговая таблица организаций'!BF43</f>
        <v>93.78</v>
      </c>
    </row>
    <row r="42" spans="1:22" x14ac:dyDescent="0.25">
      <c r="A42" s="5">
        <f>'бланки '!D46</f>
        <v>41</v>
      </c>
      <c r="B42" s="5" t="str">
        <f>'Рейтинговая таблица организаций'!B44</f>
        <v>ГБОУ «СОШ №6 Г.МАЛГОБЕК»</v>
      </c>
      <c r="C42" s="3">
        <f>'Рейтинговая таблица организаций'!Q44</f>
        <v>100</v>
      </c>
      <c r="D42" s="3">
        <f>'Рейтинговая таблица организаций'!R44</f>
        <v>100</v>
      </c>
      <c r="E42" s="3">
        <f>'Рейтинговая таблица организаций'!S44</f>
        <v>100</v>
      </c>
      <c r="F42" s="22">
        <f>'Рейтинговая таблица организаций'!T44</f>
        <v>100</v>
      </c>
      <c r="G42" s="3">
        <f>'Рейтинговая таблица организаций'!Z44</f>
        <v>100</v>
      </c>
      <c r="H42" s="3">
        <f>'Рейтинговая таблица организаций'!AB44</f>
        <v>100</v>
      </c>
      <c r="I42" s="22">
        <f>'Рейтинговая таблица организаций'!AC44</f>
        <v>100</v>
      </c>
      <c r="J42" s="3">
        <f>'Рейтинговая таблица организаций'!AH44</f>
        <v>60</v>
      </c>
      <c r="K42" s="20">
        <f>'Рейтинговая таблица организаций'!AI44</f>
        <v>80</v>
      </c>
      <c r="L42" s="20">
        <f>'Рейтинговая таблица организаций'!AJ44</f>
        <v>100</v>
      </c>
      <c r="M42" s="22">
        <f>'Рейтинговая таблица организаций'!AK44</f>
        <v>80</v>
      </c>
      <c r="N42" s="3">
        <f>'Рейтинговая таблица организаций'!AR44</f>
        <v>100</v>
      </c>
      <c r="O42" s="3">
        <f>'Рейтинговая таблица организаций'!AS44</f>
        <v>100</v>
      </c>
      <c r="P42" s="3">
        <f>'Рейтинговая таблица организаций'!AT44</f>
        <v>100</v>
      </c>
      <c r="Q42" s="22">
        <f>'Рейтинговая таблица организаций'!AU44</f>
        <v>100</v>
      </c>
      <c r="R42" s="3">
        <f>'Рейтинговая таблица организаций'!BB44</f>
        <v>100</v>
      </c>
      <c r="S42" s="3">
        <f>'Рейтинговая таблица организаций'!BC44</f>
        <v>100</v>
      </c>
      <c r="T42" s="3">
        <f>'Рейтинговая таблица организаций'!BD44</f>
        <v>100</v>
      </c>
      <c r="U42" s="22">
        <f>'Рейтинговая таблица организаций'!BE44</f>
        <v>100</v>
      </c>
      <c r="V42" s="23">
        <f>'Рейтинговая таблица организаций'!BF44</f>
        <v>96</v>
      </c>
    </row>
    <row r="43" spans="1:22" x14ac:dyDescent="0.25">
      <c r="A43" s="5">
        <f>'бланки '!D47</f>
        <v>42</v>
      </c>
      <c r="B43" s="5" t="str">
        <f>'Рейтинговая таблица организаций'!B45</f>
        <v>ГБОУ «СОШ №9 Г.МАЛГОБЕК»</v>
      </c>
      <c r="C43" s="3">
        <f>'Рейтинговая таблица организаций'!Q45</f>
        <v>100</v>
      </c>
      <c r="D43" s="3">
        <f>'Рейтинговая таблица организаций'!R45</f>
        <v>100</v>
      </c>
      <c r="E43" s="3">
        <f>'Рейтинговая таблица организаций'!S45</f>
        <v>90</v>
      </c>
      <c r="F43" s="22">
        <f>'Рейтинговая таблица организаций'!T45</f>
        <v>96</v>
      </c>
      <c r="G43" s="3">
        <f>'Рейтинговая таблица организаций'!Z45</f>
        <v>100</v>
      </c>
      <c r="H43" s="3">
        <f>'Рейтинговая таблица организаций'!AB45</f>
        <v>100</v>
      </c>
      <c r="I43" s="22">
        <f>'Рейтинговая таблица организаций'!AC45</f>
        <v>100</v>
      </c>
      <c r="J43" s="3">
        <f>'Рейтинговая таблица организаций'!AH45</f>
        <v>60</v>
      </c>
      <c r="K43" s="20">
        <f>'Рейтинговая таблица организаций'!AI45</f>
        <v>100</v>
      </c>
      <c r="L43" s="20">
        <f>'Рейтинговая таблица организаций'!AJ45</f>
        <v>100</v>
      </c>
      <c r="M43" s="22">
        <f>'Рейтинговая таблица организаций'!AK45</f>
        <v>88</v>
      </c>
      <c r="N43" s="3">
        <f>'Рейтинговая таблица организаций'!AR45</f>
        <v>100</v>
      </c>
      <c r="O43" s="3">
        <f>'Рейтинговая таблица организаций'!AS45</f>
        <v>100</v>
      </c>
      <c r="P43" s="3">
        <f>'Рейтинговая таблица организаций'!AT45</f>
        <v>100</v>
      </c>
      <c r="Q43" s="22">
        <f>'Рейтинговая таблица организаций'!AU45</f>
        <v>100</v>
      </c>
      <c r="R43" s="3">
        <f>'Рейтинговая таблица организаций'!BB45</f>
        <v>100</v>
      </c>
      <c r="S43" s="3">
        <f>'Рейтинговая таблица организаций'!BC45</f>
        <v>100</v>
      </c>
      <c r="T43" s="3">
        <f>'Рейтинговая таблица организаций'!BD45</f>
        <v>100</v>
      </c>
      <c r="U43" s="22">
        <f>'Рейтинговая таблица организаций'!BE45</f>
        <v>100</v>
      </c>
      <c r="V43" s="23">
        <f>'Рейтинговая таблица организаций'!BF45</f>
        <v>96.8</v>
      </c>
    </row>
    <row r="44" spans="1:22" x14ac:dyDescent="0.25">
      <c r="A44" s="5">
        <f>'бланки '!D48</f>
        <v>43</v>
      </c>
      <c r="B44" s="5" t="str">
        <f>'Рейтинговая таблица организаций'!B46</f>
        <v>ГБОУ «СОШ №13 Г. МАЛГОБЕК»</v>
      </c>
      <c r="C44" s="3">
        <f>'Рейтинговая таблица организаций'!Q46</f>
        <v>100</v>
      </c>
      <c r="D44" s="3">
        <f>'Рейтинговая таблица организаций'!R46</f>
        <v>100</v>
      </c>
      <c r="E44" s="3">
        <f>'Рейтинговая таблица организаций'!S46</f>
        <v>100</v>
      </c>
      <c r="F44" s="22">
        <f>'Рейтинговая таблица организаций'!T46</f>
        <v>100</v>
      </c>
      <c r="G44" s="3">
        <f>'Рейтинговая таблица организаций'!Z46</f>
        <v>100</v>
      </c>
      <c r="H44" s="3">
        <f>'Рейтинговая таблица организаций'!AB46</f>
        <v>100</v>
      </c>
      <c r="I44" s="22">
        <f>'Рейтинговая таблица организаций'!AC46</f>
        <v>100</v>
      </c>
      <c r="J44" s="3">
        <f>'Рейтинговая таблица организаций'!AH46</f>
        <v>60</v>
      </c>
      <c r="K44" s="20">
        <f>'Рейтинговая таблица организаций'!AI46</f>
        <v>60</v>
      </c>
      <c r="L44" s="20">
        <f>'Рейтинговая таблица организаций'!AJ46</f>
        <v>89</v>
      </c>
      <c r="M44" s="22">
        <f>'Рейтинговая таблица организаций'!AK46</f>
        <v>68.7</v>
      </c>
      <c r="N44" s="3">
        <f>'Рейтинговая таблица организаций'!AR46</f>
        <v>100</v>
      </c>
      <c r="O44" s="3">
        <f>'Рейтинговая таблица организаций'!AS46</f>
        <v>100</v>
      </c>
      <c r="P44" s="3">
        <f>'Рейтинговая таблица организаций'!AT46</f>
        <v>100</v>
      </c>
      <c r="Q44" s="22">
        <f>'Рейтинговая таблица организаций'!AU46</f>
        <v>100</v>
      </c>
      <c r="R44" s="3">
        <f>'Рейтинговая таблица организаций'!BB46</f>
        <v>100</v>
      </c>
      <c r="S44" s="3">
        <f>'Рейтинговая таблица организаций'!BC46</f>
        <v>100</v>
      </c>
      <c r="T44" s="3">
        <f>'Рейтинговая таблица организаций'!BD46</f>
        <v>100</v>
      </c>
      <c r="U44" s="22">
        <f>'Рейтинговая таблица организаций'!BE46</f>
        <v>100</v>
      </c>
      <c r="V44" s="23">
        <f>'Рейтинговая таблица организаций'!BF46</f>
        <v>93.74</v>
      </c>
    </row>
    <row r="45" spans="1:22" x14ac:dyDescent="0.25">
      <c r="A45" s="5">
        <f>'бланки '!D49</f>
        <v>44</v>
      </c>
      <c r="B45" s="5" t="str">
        <f>'Рейтинговая таблица организаций'!B47</f>
        <v>ГБОУ «СОШ №16 Г. МАЛГОБЕК»</v>
      </c>
      <c r="C45" s="3">
        <f>'Рейтинговая таблица организаций'!Q47</f>
        <v>100</v>
      </c>
      <c r="D45" s="3">
        <f>'Рейтинговая таблица организаций'!R47</f>
        <v>100</v>
      </c>
      <c r="E45" s="3">
        <f>'Рейтинговая таблица организаций'!S47</f>
        <v>97</v>
      </c>
      <c r="F45" s="22">
        <f>'Рейтинговая таблица организаций'!T47</f>
        <v>98.8</v>
      </c>
      <c r="G45" s="3">
        <f>'Рейтинговая таблица организаций'!Z47</f>
        <v>100</v>
      </c>
      <c r="H45" s="3">
        <f>'Рейтинговая таблица организаций'!AB47</f>
        <v>96</v>
      </c>
      <c r="I45" s="22">
        <f>'Рейтинговая таблица организаций'!AC47</f>
        <v>98</v>
      </c>
      <c r="J45" s="3">
        <f>'Рейтинговая таблица организаций'!AH47</f>
        <v>40</v>
      </c>
      <c r="K45" s="20">
        <f>'Рейтинговая таблица организаций'!AI47</f>
        <v>60</v>
      </c>
      <c r="L45" s="20">
        <f>'Рейтинговая таблица организаций'!AJ47</f>
        <v>99</v>
      </c>
      <c r="M45" s="22">
        <f>'Рейтинговая таблица организаций'!AK47</f>
        <v>65.7</v>
      </c>
      <c r="N45" s="3">
        <f>'Рейтинговая таблица организаций'!AR47</f>
        <v>96</v>
      </c>
      <c r="O45" s="3">
        <f>'Рейтинговая таблица организаций'!AS47</f>
        <v>97</v>
      </c>
      <c r="P45" s="3">
        <f>'Рейтинговая таблица организаций'!AT47</f>
        <v>99</v>
      </c>
      <c r="Q45" s="22">
        <f>'Рейтинговая таблица организаций'!AU47</f>
        <v>97</v>
      </c>
      <c r="R45" s="3">
        <f>'Рейтинговая таблица организаций'!BB47</f>
        <v>103</v>
      </c>
      <c r="S45" s="3">
        <f>'Рейтинговая таблица организаций'!BC47</f>
        <v>96</v>
      </c>
      <c r="T45" s="3">
        <f>'Рейтинговая таблица организаций'!BD47</f>
        <v>96</v>
      </c>
      <c r="U45" s="22">
        <f>'Рейтинговая таблица организаций'!BE47</f>
        <v>98.1</v>
      </c>
      <c r="V45" s="23">
        <f>'Рейтинговая таблица организаций'!BF47</f>
        <v>91.52000000000001</v>
      </c>
    </row>
    <row r="46" spans="1:22" x14ac:dyDescent="0.25">
      <c r="A46" s="5">
        <f>'бланки '!D50</f>
        <v>45</v>
      </c>
      <c r="B46" s="5" t="str">
        <f>'Рейтинговая таблица организаций'!B48</f>
        <v>ГБОУ «СОШ №20 Г. МАЛГОБЕК»</v>
      </c>
      <c r="C46" s="3">
        <f>'Рейтинговая таблица организаций'!Q48</f>
        <v>100</v>
      </c>
      <c r="D46" s="3">
        <f>'Рейтинговая таблица организаций'!R48</f>
        <v>100</v>
      </c>
      <c r="E46" s="3">
        <f>'Рейтинговая таблица организаций'!S48</f>
        <v>99</v>
      </c>
      <c r="F46" s="22">
        <f>'Рейтинговая таблица организаций'!T48</f>
        <v>99.6</v>
      </c>
      <c r="G46" s="3">
        <f>'Рейтинговая таблица организаций'!Z48</f>
        <v>100</v>
      </c>
      <c r="H46" s="3">
        <f>'Рейтинговая таблица организаций'!AB48</f>
        <v>100</v>
      </c>
      <c r="I46" s="22">
        <f>'Рейтинговая таблица организаций'!AC48</f>
        <v>100</v>
      </c>
      <c r="J46" s="3">
        <f>'Рейтинговая таблица организаций'!AH48</f>
        <v>40</v>
      </c>
      <c r="K46" s="20">
        <f>'Рейтинговая таблица организаций'!AI48</f>
        <v>60</v>
      </c>
      <c r="L46" s="20">
        <f>'Рейтинговая таблица организаций'!AJ48</f>
        <v>92</v>
      </c>
      <c r="M46" s="22">
        <f>'Рейтинговая таблица организаций'!AK48</f>
        <v>63.6</v>
      </c>
      <c r="N46" s="3">
        <f>'Рейтинговая таблица организаций'!AR48</f>
        <v>100</v>
      </c>
      <c r="O46" s="3">
        <f>'Рейтинговая таблица организаций'!AS48</f>
        <v>99</v>
      </c>
      <c r="P46" s="3">
        <f>'Рейтинговая таблица организаций'!AT48</f>
        <v>100</v>
      </c>
      <c r="Q46" s="22">
        <f>'Рейтинговая таблица организаций'!AU48</f>
        <v>99.6</v>
      </c>
      <c r="R46" s="3">
        <f>'Рейтинговая таблица организаций'!BB48</f>
        <v>100</v>
      </c>
      <c r="S46" s="3">
        <f>'Рейтинговая таблица организаций'!BC48</f>
        <v>99</v>
      </c>
      <c r="T46" s="3">
        <f>'Рейтинговая таблица организаций'!BD48</f>
        <v>100</v>
      </c>
      <c r="U46" s="22">
        <f>'Рейтинговая таблица организаций'!BE48</f>
        <v>99.8</v>
      </c>
      <c r="V46" s="23">
        <f>'Рейтинговая таблица организаций'!BF48</f>
        <v>92.52</v>
      </c>
    </row>
    <row r="47" spans="1:22" x14ac:dyDescent="0.25">
      <c r="A47" s="5">
        <f>'бланки '!D51</f>
        <v>46</v>
      </c>
      <c r="B47" s="5" t="str">
        <f>'Рейтинговая таблица организаций'!B49</f>
        <v>ГБОУ «СОШ№1 С.П. Верхние Ачалуки»</v>
      </c>
      <c r="C47" s="3">
        <f>'Рейтинговая таблица организаций'!Q49</f>
        <v>100</v>
      </c>
      <c r="D47" s="3">
        <f>'Рейтинговая таблица организаций'!R49</f>
        <v>100</v>
      </c>
      <c r="E47" s="3">
        <f>'Рейтинговая таблица организаций'!S49</f>
        <v>99</v>
      </c>
      <c r="F47" s="22">
        <f>'Рейтинговая таблица организаций'!T49</f>
        <v>99.6</v>
      </c>
      <c r="G47" s="3">
        <f>'Рейтинговая таблица организаций'!Z49</f>
        <v>100</v>
      </c>
      <c r="H47" s="3">
        <f>'Рейтинговая таблица организаций'!AB49</f>
        <v>98</v>
      </c>
      <c r="I47" s="22">
        <f>'Рейтинговая таблица организаций'!AC49</f>
        <v>99</v>
      </c>
      <c r="J47" s="3">
        <f>'Рейтинговая таблица организаций'!AH49</f>
        <v>100</v>
      </c>
      <c r="K47" s="20">
        <f>'Рейтинговая таблица организаций'!AI49</f>
        <v>60</v>
      </c>
      <c r="L47" s="20">
        <f>'Рейтинговая таблица организаций'!AJ49</f>
        <v>99</v>
      </c>
      <c r="M47" s="22">
        <f>'Рейтинговая таблица организаций'!AK49</f>
        <v>83.7</v>
      </c>
      <c r="N47" s="3">
        <f>'Рейтинговая таблица организаций'!AR49</f>
        <v>99</v>
      </c>
      <c r="O47" s="3">
        <f>'Рейтинговая таблица организаций'!AS49</f>
        <v>99</v>
      </c>
      <c r="P47" s="3">
        <f>'Рейтинговая таблица организаций'!AT49</f>
        <v>99</v>
      </c>
      <c r="Q47" s="22">
        <f>'Рейтинговая таблица организаций'!AU49</f>
        <v>99</v>
      </c>
      <c r="R47" s="3">
        <f>'Рейтинговая таблица организаций'!BB49</f>
        <v>98</v>
      </c>
      <c r="S47" s="3">
        <f>'Рейтинговая таблица организаций'!BC49</f>
        <v>99</v>
      </c>
      <c r="T47" s="3">
        <f>'Рейтинговая таблица организаций'!BD49</f>
        <v>99</v>
      </c>
      <c r="U47" s="22">
        <f>'Рейтинговая таблица организаций'!BE49</f>
        <v>98.7</v>
      </c>
      <c r="V47" s="23">
        <f>'Рейтинговая таблица организаций'!BF49</f>
        <v>96</v>
      </c>
    </row>
    <row r="48" spans="1:22" x14ac:dyDescent="0.25">
      <c r="A48" s="5">
        <f>'бланки '!D52</f>
        <v>47</v>
      </c>
      <c r="B48" s="5" t="str">
        <f>'Рейтинговая таблица организаций'!B50</f>
        <v>ГБОУ «ШКОЛА-ИНТЕРНАТ №4 МАЛГОБЕКСКОГО РАЙОНА»</v>
      </c>
      <c r="C48" s="3">
        <f>'Рейтинговая таблица организаций'!Q50</f>
        <v>100</v>
      </c>
      <c r="D48" s="3">
        <f>'Рейтинговая таблица организаций'!R50</f>
        <v>100</v>
      </c>
      <c r="E48" s="3">
        <f>'Рейтинговая таблица организаций'!S50</f>
        <v>98</v>
      </c>
      <c r="F48" s="22">
        <f>'Рейтинговая таблица организаций'!T50</f>
        <v>99.2</v>
      </c>
      <c r="G48" s="3">
        <f>'Рейтинговая таблица организаций'!Z50</f>
        <v>100</v>
      </c>
      <c r="H48" s="3">
        <f>'Рейтинговая таблица организаций'!AB50</f>
        <v>99</v>
      </c>
      <c r="I48" s="22">
        <f>'Рейтинговая таблица организаций'!AC50</f>
        <v>99.5</v>
      </c>
      <c r="J48" s="3">
        <f>'Рейтинговая таблица организаций'!AH50</f>
        <v>100</v>
      </c>
      <c r="K48" s="20">
        <f>'Рейтинговая таблица организаций'!AI50</f>
        <v>100</v>
      </c>
      <c r="L48" s="20">
        <f>'Рейтинговая таблица организаций'!AJ50</f>
        <v>100</v>
      </c>
      <c r="M48" s="22">
        <f>'Рейтинговая таблица организаций'!AK50</f>
        <v>100</v>
      </c>
      <c r="N48" s="3">
        <f>'Рейтинговая таблица организаций'!AR50</f>
        <v>99</v>
      </c>
      <c r="O48" s="3">
        <f>'Рейтинговая таблица организаций'!AS50</f>
        <v>99</v>
      </c>
      <c r="P48" s="3">
        <f>'Рейтинговая таблица организаций'!AT50</f>
        <v>99</v>
      </c>
      <c r="Q48" s="22">
        <f>'Рейтинговая таблица организаций'!AU50</f>
        <v>99</v>
      </c>
      <c r="R48" s="3">
        <f>'Рейтинговая таблица организаций'!BB50</f>
        <v>98</v>
      </c>
      <c r="S48" s="3">
        <f>'Рейтинговая таблица организаций'!BC50</f>
        <v>98</v>
      </c>
      <c r="T48" s="3">
        <f>'Рейтинговая таблица организаций'!BD50</f>
        <v>99</v>
      </c>
      <c r="U48" s="22">
        <f>'Рейтинговая таблица организаций'!BE50</f>
        <v>98.5</v>
      </c>
      <c r="V48" s="23">
        <f>'Рейтинговая таблица организаций'!BF50</f>
        <v>99.24</v>
      </c>
    </row>
    <row r="49" spans="1:22" x14ac:dyDescent="0.25">
      <c r="A49" s="5">
        <f>'бланки '!D53</f>
        <v>48</v>
      </c>
      <c r="B49" s="5" t="str">
        <f>'Рейтинговая таблица организаций'!B51</f>
        <v>ГБОУ «ООШ №8 С.П.САГОПШИ»</v>
      </c>
      <c r="C49" s="3">
        <f>'Рейтинговая таблица организаций'!Q51</f>
        <v>100</v>
      </c>
      <c r="D49" s="3">
        <f>'Рейтинговая таблица организаций'!R51</f>
        <v>100</v>
      </c>
      <c r="E49" s="3">
        <f>'Рейтинговая таблица организаций'!S51</f>
        <v>98</v>
      </c>
      <c r="F49" s="22">
        <f>'Рейтинговая таблица организаций'!T51</f>
        <v>99.2</v>
      </c>
      <c r="G49" s="3">
        <f>'Рейтинговая таблица организаций'!Z51</f>
        <v>100</v>
      </c>
      <c r="H49" s="3">
        <f>'Рейтинговая таблица организаций'!AB51</f>
        <v>97</v>
      </c>
      <c r="I49" s="22">
        <f>'Рейтинговая таблица организаций'!AC51</f>
        <v>98.5</v>
      </c>
      <c r="J49" s="3">
        <f>'Рейтинговая таблица организаций'!AH51</f>
        <v>20</v>
      </c>
      <c r="K49" s="20">
        <f>'Рейтинговая таблица организаций'!AI51</f>
        <v>100</v>
      </c>
      <c r="L49" s="20">
        <f>'Рейтинговая таблица организаций'!AJ51</f>
        <v>99</v>
      </c>
      <c r="M49" s="22">
        <f>'Рейтинговая таблица организаций'!AK51</f>
        <v>75.7</v>
      </c>
      <c r="N49" s="3">
        <f>'Рейтинговая таблица организаций'!AR51</f>
        <v>97</v>
      </c>
      <c r="O49" s="3">
        <f>'Рейтинговая таблица организаций'!AS51</f>
        <v>99</v>
      </c>
      <c r="P49" s="3">
        <f>'Рейтинговая таблица организаций'!AT51</f>
        <v>99</v>
      </c>
      <c r="Q49" s="22">
        <f>'Рейтинговая таблица организаций'!AU51</f>
        <v>98.2</v>
      </c>
      <c r="R49" s="3">
        <f>'Рейтинговая таблица организаций'!BB51</f>
        <v>90</v>
      </c>
      <c r="S49" s="3">
        <f>'Рейтинговая таблица организаций'!BC51</f>
        <v>99</v>
      </c>
      <c r="T49" s="3">
        <f>'Рейтинговая таблица организаций'!BD51</f>
        <v>99</v>
      </c>
      <c r="U49" s="22">
        <f>'Рейтинговая таблица организаций'!BE51</f>
        <v>96.3</v>
      </c>
      <c r="V49" s="23">
        <f>'Рейтинговая таблица организаций'!BF51</f>
        <v>93.58</v>
      </c>
    </row>
    <row r="50" spans="1:22" x14ac:dyDescent="0.25">
      <c r="A50" s="5">
        <f>'бланки '!D54</f>
        <v>49</v>
      </c>
      <c r="B50" s="5" t="str">
        <f>'Рейтинговая таблица организаций'!B52</f>
        <v>ГБОУ «СОШ №22 С.П. ВЕРХНИЕ АЧАЛУКИ»</v>
      </c>
      <c r="C50" s="3">
        <f>'Рейтинговая таблица организаций'!Q52</f>
        <v>100</v>
      </c>
      <c r="D50" s="3">
        <f>'Рейтинговая таблица организаций'!R52</f>
        <v>100</v>
      </c>
      <c r="E50" s="3">
        <f>'Рейтинговая таблица организаций'!S52</f>
        <v>98</v>
      </c>
      <c r="F50" s="22">
        <f>'Рейтинговая таблица организаций'!T52</f>
        <v>99.2</v>
      </c>
      <c r="G50" s="3">
        <f>'Рейтинговая таблица организаций'!Z52</f>
        <v>100</v>
      </c>
      <c r="H50" s="3">
        <f>'Рейтинговая таблица организаций'!AB52</f>
        <v>99</v>
      </c>
      <c r="I50" s="22">
        <f>'Рейтинговая таблица организаций'!AC52</f>
        <v>99.5</v>
      </c>
      <c r="J50" s="3">
        <f>'Рейтинговая таблица организаций'!AH52</f>
        <v>40</v>
      </c>
      <c r="K50" s="20">
        <f>'Рейтинговая таблица организаций'!AI52</f>
        <v>100</v>
      </c>
      <c r="L50" s="20">
        <f>'Рейтинговая таблица организаций'!AJ52</f>
        <v>100</v>
      </c>
      <c r="M50" s="22">
        <f>'Рейтинговая таблица организаций'!AK52</f>
        <v>82</v>
      </c>
      <c r="N50" s="3">
        <f>'Рейтинговая таблица организаций'!AR52</f>
        <v>100</v>
      </c>
      <c r="O50" s="3">
        <f>'Рейтинговая таблица организаций'!AS52</f>
        <v>99</v>
      </c>
      <c r="P50" s="3">
        <f>'Рейтинговая таблица организаций'!AT52</f>
        <v>100</v>
      </c>
      <c r="Q50" s="22">
        <f>'Рейтинговая таблица организаций'!AU52</f>
        <v>99.6</v>
      </c>
      <c r="R50" s="3">
        <f>'Рейтинговая таблица организаций'!BB52</f>
        <v>100</v>
      </c>
      <c r="S50" s="3">
        <f>'Рейтинговая таблица организаций'!BC52</f>
        <v>100</v>
      </c>
      <c r="T50" s="3">
        <f>'Рейтинговая таблица организаций'!BD52</f>
        <v>100</v>
      </c>
      <c r="U50" s="22">
        <f>'Рейтинговая таблица организаций'!BE52</f>
        <v>100</v>
      </c>
      <c r="V50" s="23">
        <f>'Рейтинговая таблица организаций'!BF52</f>
        <v>96.059999999999988</v>
      </c>
    </row>
    <row r="51" spans="1:22" x14ac:dyDescent="0.25">
      <c r="A51" s="5">
        <f>'бланки '!D55</f>
        <v>50</v>
      </c>
      <c r="B51" s="5" t="str">
        <f>'Рейтинговая таблица организаций'!B53</f>
        <v>ГБОУ «ООШ №24 С.П. НОВЫЙ РЕДАНТ»</v>
      </c>
      <c r="C51" s="3">
        <f>'Рейтинговая таблица организаций'!Q53</f>
        <v>100</v>
      </c>
      <c r="D51" s="3">
        <f>'Рейтинговая таблица организаций'!R53</f>
        <v>100</v>
      </c>
      <c r="E51" s="3">
        <f>'Рейтинговая таблица организаций'!S53</f>
        <v>99</v>
      </c>
      <c r="F51" s="22">
        <f>'Рейтинговая таблица организаций'!T53</f>
        <v>99.6</v>
      </c>
      <c r="G51" s="3">
        <f>'Рейтинговая таблица организаций'!Z53</f>
        <v>100</v>
      </c>
      <c r="H51" s="3">
        <f>'Рейтинговая таблица организаций'!AB53</f>
        <v>98</v>
      </c>
      <c r="I51" s="22">
        <f>'Рейтинговая таблица организаций'!AC53</f>
        <v>99</v>
      </c>
      <c r="J51" s="3">
        <f>'Рейтинговая таблица организаций'!AH53</f>
        <v>20</v>
      </c>
      <c r="K51" s="20">
        <f>'Рейтинговая таблица организаций'!AI53</f>
        <v>60</v>
      </c>
      <c r="L51" s="20">
        <f>'Рейтинговая таблица организаций'!AJ53</f>
        <v>99</v>
      </c>
      <c r="M51" s="22">
        <f>'Рейтинговая таблица организаций'!AK53</f>
        <v>59.7</v>
      </c>
      <c r="N51" s="3">
        <f>'Рейтинговая таблица организаций'!AR53</f>
        <v>99</v>
      </c>
      <c r="O51" s="3">
        <f>'Рейтинговая таблица организаций'!AS53</f>
        <v>99</v>
      </c>
      <c r="P51" s="3">
        <f>'Рейтинговая таблица организаций'!AT53</f>
        <v>99</v>
      </c>
      <c r="Q51" s="22">
        <f>'Рейтинговая таблица организаций'!AU53</f>
        <v>99</v>
      </c>
      <c r="R51" s="3">
        <f>'Рейтинговая таблица организаций'!BB53</f>
        <v>98</v>
      </c>
      <c r="S51" s="3">
        <f>'Рейтинговая таблица организаций'!BC53</f>
        <v>99</v>
      </c>
      <c r="T51" s="3">
        <f>'Рейтинговая таблица организаций'!BD53</f>
        <v>99</v>
      </c>
      <c r="U51" s="22">
        <f>'Рейтинговая таблица организаций'!BE53</f>
        <v>98.7</v>
      </c>
      <c r="V51" s="23">
        <f>'Рейтинговая таблица организаций'!BF53</f>
        <v>91.2</v>
      </c>
    </row>
    <row r="52" spans="1:22" x14ac:dyDescent="0.25">
      <c r="A52" s="5">
        <f>'бланки '!D56</f>
        <v>51</v>
      </c>
      <c r="B52" s="5" t="str">
        <f>'Рейтинговая таблица организаций'!B54</f>
        <v>ГБОУ «ООШ №29 С.П. СРЕДНИЕ АЧАЛУКИ»</v>
      </c>
      <c r="C52" s="3">
        <f>'Рейтинговая таблица организаций'!Q54</f>
        <v>100</v>
      </c>
      <c r="D52" s="3">
        <f>'Рейтинговая таблица организаций'!R54</f>
        <v>100</v>
      </c>
      <c r="E52" s="3">
        <f>'Рейтинговая таблица организаций'!S54</f>
        <v>98</v>
      </c>
      <c r="F52" s="22">
        <f>'Рейтинговая таблица организаций'!T54</f>
        <v>99.2</v>
      </c>
      <c r="G52" s="3">
        <f>'Рейтинговая таблица организаций'!Z54</f>
        <v>100</v>
      </c>
      <c r="H52" s="3">
        <f>'Рейтинговая таблица организаций'!AB54</f>
        <v>91</v>
      </c>
      <c r="I52" s="22">
        <f>'Рейтинговая таблица организаций'!AC54</f>
        <v>95.5</v>
      </c>
      <c r="J52" s="3">
        <f>'Рейтинговая таблица организаций'!AH54</f>
        <v>60</v>
      </c>
      <c r="K52" s="20">
        <f>'Рейтинговая таблица организаций'!AI54</f>
        <v>80</v>
      </c>
      <c r="L52" s="20">
        <f>'Рейтинговая таблица организаций'!AJ54</f>
        <v>94</v>
      </c>
      <c r="M52" s="22">
        <f>'Рейтинговая таблица организаций'!AK54</f>
        <v>78.2</v>
      </c>
      <c r="N52" s="3">
        <f>'Рейтинговая таблица организаций'!AR54</f>
        <v>98</v>
      </c>
      <c r="O52" s="3">
        <f>'Рейтинговая таблица организаций'!AS54</f>
        <v>98</v>
      </c>
      <c r="P52" s="3">
        <f>'Рейтинговая таблица организаций'!AT54</f>
        <v>99</v>
      </c>
      <c r="Q52" s="22">
        <f>'Рейтинговая таблица организаций'!AU54</f>
        <v>98.2</v>
      </c>
      <c r="R52" s="3">
        <f>'Рейтинговая таблица организаций'!BB54</f>
        <v>98</v>
      </c>
      <c r="S52" s="3">
        <f>'Рейтинговая таблица организаций'!BC54</f>
        <v>98</v>
      </c>
      <c r="T52" s="3">
        <f>'Рейтинговая таблица организаций'!BD54</f>
        <v>98</v>
      </c>
      <c r="U52" s="22">
        <f>'Рейтинговая таблица организаций'!BE54</f>
        <v>98</v>
      </c>
      <c r="V52" s="23">
        <f>'Рейтинговая таблица организаций'!BF54</f>
        <v>93.82</v>
      </c>
    </row>
    <row r="53" spans="1:22" x14ac:dyDescent="0.25">
      <c r="A53" s="5">
        <f>'бланки '!D57</f>
        <v>52</v>
      </c>
      <c r="B53" s="5" t="str">
        <f>'Рейтинговая таблица организаций'!B55</f>
        <v>ГБОУ «СОШ №30 С.П. САГОПШИ»</v>
      </c>
      <c r="C53" s="3">
        <f>'Рейтинговая таблица организаций'!Q55</f>
        <v>100</v>
      </c>
      <c r="D53" s="3">
        <f>'Рейтинговая таблица организаций'!R55</f>
        <v>100</v>
      </c>
      <c r="E53" s="3">
        <f>'Рейтинговая таблица организаций'!S55</f>
        <v>96</v>
      </c>
      <c r="F53" s="22">
        <f>'Рейтинговая таблица организаций'!T55</f>
        <v>98.4</v>
      </c>
      <c r="G53" s="3">
        <f>'Рейтинговая таблица организаций'!Z55</f>
        <v>100</v>
      </c>
      <c r="H53" s="3">
        <f>'Рейтинговая таблица организаций'!AB55</f>
        <v>96</v>
      </c>
      <c r="I53" s="22">
        <f>'Рейтинговая таблица организаций'!AC55</f>
        <v>98</v>
      </c>
      <c r="J53" s="3">
        <f>'Рейтинговая таблица организаций'!AH55</f>
        <v>20</v>
      </c>
      <c r="K53" s="20">
        <f>'Рейтинговая таблица организаций'!AI55</f>
        <v>60</v>
      </c>
      <c r="L53" s="20">
        <f>'Рейтинговая таблица организаций'!AJ55</f>
        <v>91</v>
      </c>
      <c r="M53" s="22">
        <f>'Рейтинговая таблица организаций'!AK55</f>
        <v>57.3</v>
      </c>
      <c r="N53" s="3">
        <f>'Рейтинговая таблица организаций'!AR55</f>
        <v>98</v>
      </c>
      <c r="O53" s="3">
        <f>'Рейтинговая таблица организаций'!AS55</f>
        <v>99</v>
      </c>
      <c r="P53" s="3">
        <f>'Рейтинговая таблица организаций'!AT55</f>
        <v>98</v>
      </c>
      <c r="Q53" s="22">
        <f>'Рейтинговая таблица организаций'!AU55</f>
        <v>98.4</v>
      </c>
      <c r="R53" s="3">
        <f>'Рейтинговая таблица организаций'!BB55</f>
        <v>96</v>
      </c>
      <c r="S53" s="3">
        <f>'Рейтинговая таблица организаций'!BC55</f>
        <v>96</v>
      </c>
      <c r="T53" s="3">
        <f>'Рейтинговая таблица организаций'!BD55</f>
        <v>97</v>
      </c>
      <c r="U53" s="22">
        <f>'Рейтинговая таблица организаций'!BE55</f>
        <v>96.5</v>
      </c>
      <c r="V53" s="23">
        <f>'Рейтинговая таблица организаций'!BF55</f>
        <v>89.72</v>
      </c>
    </row>
    <row r="54" spans="1:22" x14ac:dyDescent="0.25">
      <c r="A54" s="5">
        <f>'бланки '!D58</f>
        <v>53</v>
      </c>
      <c r="B54" s="5" t="str">
        <f>'Рейтинговая таблица организаций'!B56</f>
        <v>ГБДОУ «ДЕТСКИЙ САД №11 Г. МАЛГОБЕК «ОРЛЕНОК»</v>
      </c>
      <c r="C54" s="3">
        <f>'Рейтинговая таблица организаций'!Q56</f>
        <v>100</v>
      </c>
      <c r="D54" s="3">
        <f>'Рейтинговая таблица организаций'!R56</f>
        <v>100</v>
      </c>
      <c r="E54" s="3">
        <f>'Рейтинговая таблица организаций'!S56</f>
        <v>99</v>
      </c>
      <c r="F54" s="22">
        <f>'Рейтинговая таблица организаций'!T56</f>
        <v>99.6</v>
      </c>
      <c r="G54" s="3">
        <f>'Рейтинговая таблица организаций'!Z56</f>
        <v>100</v>
      </c>
      <c r="H54" s="3">
        <f>'Рейтинговая таблица организаций'!AB56</f>
        <v>98</v>
      </c>
      <c r="I54" s="22">
        <f>'Рейтинговая таблица организаций'!AC56</f>
        <v>99</v>
      </c>
      <c r="J54" s="3">
        <f>'Рейтинговая таблица организаций'!AH56</f>
        <v>60</v>
      </c>
      <c r="K54" s="20">
        <f>'Рейтинговая таблица организаций'!AI56</f>
        <v>60</v>
      </c>
      <c r="L54" s="20">
        <f>'Рейтинговая таблица организаций'!AJ56</f>
        <v>100</v>
      </c>
      <c r="M54" s="22">
        <f>'Рейтинговая таблица организаций'!AK56</f>
        <v>72</v>
      </c>
      <c r="N54" s="3">
        <f>'Рейтинговая таблица организаций'!AR56</f>
        <v>100</v>
      </c>
      <c r="O54" s="3">
        <f>'Рейтинговая таблица организаций'!AS56</f>
        <v>100</v>
      </c>
      <c r="P54" s="3">
        <f>'Рейтинговая таблица организаций'!AT56</f>
        <v>100</v>
      </c>
      <c r="Q54" s="22">
        <f>'Рейтинговая таблица организаций'!AU56</f>
        <v>100</v>
      </c>
      <c r="R54" s="3">
        <f>'Рейтинговая таблица организаций'!BB56</f>
        <v>100</v>
      </c>
      <c r="S54" s="3">
        <f>'Рейтинговая таблица организаций'!BC56</f>
        <v>98</v>
      </c>
      <c r="T54" s="3">
        <f>'Рейтинговая таблица организаций'!BD56</f>
        <v>99</v>
      </c>
      <c r="U54" s="22">
        <f>'Рейтинговая таблица организаций'!BE56</f>
        <v>99.1</v>
      </c>
      <c r="V54" s="23">
        <f>'Рейтинговая таблица организаций'!BF56</f>
        <v>93.940000000000012</v>
      </c>
    </row>
    <row r="55" spans="1:22" x14ac:dyDescent="0.25">
      <c r="A55" s="5">
        <f>'бланки '!D59</f>
        <v>54</v>
      </c>
      <c r="B55" s="5" t="str">
        <f>'Рейтинговая таблица организаций'!B57</f>
        <v>ГБДОУ «ДЕТСКИЙ САД-ЯСЛИ №1 Г.МАЛГОБЕКА»</v>
      </c>
      <c r="C55" s="3">
        <f>'Рейтинговая таблица организаций'!Q57</f>
        <v>100</v>
      </c>
      <c r="D55" s="3">
        <f>'Рейтинговая таблица организаций'!R57</f>
        <v>100</v>
      </c>
      <c r="E55" s="3">
        <f>'Рейтинговая таблица организаций'!S57</f>
        <v>98</v>
      </c>
      <c r="F55" s="22">
        <f>'Рейтинговая таблица организаций'!T57</f>
        <v>99.2</v>
      </c>
      <c r="G55" s="3">
        <f>'Рейтинговая таблица организаций'!Z57</f>
        <v>100</v>
      </c>
      <c r="H55" s="3">
        <f>'Рейтинговая таблица организаций'!AB57</f>
        <v>92</v>
      </c>
      <c r="I55" s="22">
        <f>'Рейтинговая таблица организаций'!AC57</f>
        <v>96</v>
      </c>
      <c r="J55" s="3">
        <f>'Рейтинговая таблица организаций'!AH57</f>
        <v>80</v>
      </c>
      <c r="K55" s="20">
        <f>'Рейтинговая таблица организаций'!AI57</f>
        <v>60</v>
      </c>
      <c r="L55" s="20">
        <f>'Рейтинговая таблица организаций'!AJ57</f>
        <v>100</v>
      </c>
      <c r="M55" s="22">
        <f>'Рейтинговая таблица организаций'!AK57</f>
        <v>78</v>
      </c>
      <c r="N55" s="3">
        <f>'Рейтинговая таблица организаций'!AR57</f>
        <v>92</v>
      </c>
      <c r="O55" s="3">
        <f>'Рейтинговая таблица организаций'!AS57</f>
        <v>94</v>
      </c>
      <c r="P55" s="3">
        <f>'Рейтинговая таблица организаций'!AT57</f>
        <v>97</v>
      </c>
      <c r="Q55" s="22">
        <f>'Рейтинговая таблица организаций'!AU57</f>
        <v>93.8</v>
      </c>
      <c r="R55" s="3">
        <f>'Рейтинговая таблица организаций'!BB57</f>
        <v>90</v>
      </c>
      <c r="S55" s="3">
        <f>'Рейтинговая таблица организаций'!BC57</f>
        <v>100</v>
      </c>
      <c r="T55" s="3">
        <f>'Рейтинговая таблица организаций'!BD57</f>
        <v>94</v>
      </c>
      <c r="U55" s="22">
        <f>'Рейтинговая таблица организаций'!BE57</f>
        <v>94</v>
      </c>
      <c r="V55" s="23">
        <f>'Рейтинговая таблица организаций'!BF57</f>
        <v>92.2</v>
      </c>
    </row>
    <row r="56" spans="1:22" x14ac:dyDescent="0.25">
      <c r="A56" s="5">
        <f>'бланки '!D60</f>
        <v>55</v>
      </c>
      <c r="B56" s="5" t="str">
        <f>'Рейтинговая таблица организаций'!B58</f>
        <v>ГБДОУ «Детский сад №7 с.п.Сагопши» Теремок»</v>
      </c>
      <c r="C56" s="3">
        <f>'Рейтинговая таблица организаций'!Q58</f>
        <v>100</v>
      </c>
      <c r="D56" s="3">
        <f>'Рейтинговая таблица организаций'!R58</f>
        <v>100</v>
      </c>
      <c r="E56" s="3">
        <f>'Рейтинговая таблица организаций'!S58</f>
        <v>95</v>
      </c>
      <c r="F56" s="22">
        <f>'Рейтинговая таблица организаций'!T58</f>
        <v>98</v>
      </c>
      <c r="G56" s="3">
        <f>'Рейтинговая таблица организаций'!Z58</f>
        <v>100</v>
      </c>
      <c r="H56" s="3">
        <f>'Рейтинговая таблица организаций'!AB58</f>
        <v>94</v>
      </c>
      <c r="I56" s="22">
        <f>'Рейтинговая таблица организаций'!AC58</f>
        <v>97</v>
      </c>
      <c r="J56" s="3">
        <f>'Рейтинговая таблица организаций'!AH58</f>
        <v>20</v>
      </c>
      <c r="K56" s="20">
        <f>'Рейтинговая таблица организаций'!AI58</f>
        <v>100</v>
      </c>
      <c r="L56" s="20">
        <f>'Рейтинговая таблица организаций'!AJ58</f>
        <v>100</v>
      </c>
      <c r="M56" s="22">
        <f>'Рейтинговая таблица организаций'!AK58</f>
        <v>76</v>
      </c>
      <c r="N56" s="3">
        <f>'Рейтинговая таблица организаций'!AR58</f>
        <v>100</v>
      </c>
      <c r="O56" s="3">
        <f>'Рейтинговая таблица организаций'!AS58</f>
        <v>97</v>
      </c>
      <c r="P56" s="3">
        <f>'Рейтинговая таблица организаций'!AT58</f>
        <v>96</v>
      </c>
      <c r="Q56" s="22">
        <f>'Рейтинговая таблица организаций'!AU58</f>
        <v>98</v>
      </c>
      <c r="R56" s="3">
        <f>'Рейтинговая таблица организаций'!BB58</f>
        <v>97</v>
      </c>
      <c r="S56" s="3">
        <f>'Рейтинговая таблица организаций'!BC58</f>
        <v>100</v>
      </c>
      <c r="T56" s="3">
        <f>'Рейтинговая таблица организаций'!BD58</f>
        <v>97</v>
      </c>
      <c r="U56" s="22">
        <f>'Рейтинговая таблица организаций'!BE58</f>
        <v>97.6</v>
      </c>
      <c r="V56" s="23">
        <f>'Рейтинговая таблица организаций'!BF58</f>
        <v>93.320000000000007</v>
      </c>
    </row>
    <row r="57" spans="1:22" x14ac:dyDescent="0.25">
      <c r="A57" s="5">
        <f>'бланки '!D61</f>
        <v>56</v>
      </c>
      <c r="B57" s="5" t="str">
        <f>'Рейтинговая таблица организаций'!B59</f>
        <v>ГБДОУ «Детский сад №10 с.п.Инарки «Мир Чудес»</v>
      </c>
      <c r="C57" s="3">
        <f>'Рейтинговая таблица организаций'!Q59</f>
        <v>100</v>
      </c>
      <c r="D57" s="3">
        <f>'Рейтинговая таблица организаций'!R59</f>
        <v>100</v>
      </c>
      <c r="E57" s="3">
        <f>'Рейтинговая таблица организаций'!S59</f>
        <v>98</v>
      </c>
      <c r="F57" s="22">
        <f>'Рейтинговая таблица организаций'!T59</f>
        <v>99.2</v>
      </c>
      <c r="G57" s="3">
        <f>'Рейтинговая таблица организаций'!Z59</f>
        <v>100</v>
      </c>
      <c r="H57" s="3">
        <f>'Рейтинговая таблица организаций'!AB59</f>
        <v>99</v>
      </c>
      <c r="I57" s="22">
        <f>'Рейтинговая таблица организаций'!AC59</f>
        <v>99.5</v>
      </c>
      <c r="J57" s="3">
        <f>'Рейтинговая таблица организаций'!AH59</f>
        <v>100</v>
      </c>
      <c r="K57" s="20">
        <f>'Рейтинговая таблица организаций'!AI59</f>
        <v>100</v>
      </c>
      <c r="L57" s="20">
        <f>'Рейтинговая таблица организаций'!AJ59</f>
        <v>100</v>
      </c>
      <c r="M57" s="22">
        <f>'Рейтинговая таблица организаций'!AK59</f>
        <v>100</v>
      </c>
      <c r="N57" s="3">
        <f>'Рейтинговая таблица организаций'!AR59</f>
        <v>100</v>
      </c>
      <c r="O57" s="3">
        <f>'Рейтинговая таблица организаций'!AS59</f>
        <v>100</v>
      </c>
      <c r="P57" s="3">
        <f>'Рейтинговая таблица организаций'!AT59</f>
        <v>100</v>
      </c>
      <c r="Q57" s="22">
        <f>'Рейтинговая таблица организаций'!AU59</f>
        <v>100</v>
      </c>
      <c r="R57" s="3">
        <f>'Рейтинговая таблица организаций'!BB59</f>
        <v>100</v>
      </c>
      <c r="S57" s="3">
        <f>'Рейтинговая таблица организаций'!BC59</f>
        <v>99</v>
      </c>
      <c r="T57" s="3">
        <f>'Рейтинговая таблица организаций'!BD59</f>
        <v>100</v>
      </c>
      <c r="U57" s="22">
        <f>'Рейтинговая таблица организаций'!BE59</f>
        <v>99.8</v>
      </c>
      <c r="V57" s="23">
        <f>'Рейтинговая таблица организаций'!BF59</f>
        <v>99.7</v>
      </c>
    </row>
    <row r="58" spans="1:22" x14ac:dyDescent="0.25">
      <c r="A58" s="5">
        <f>'бланки '!D62</f>
        <v>57</v>
      </c>
      <c r="B58" s="5" t="str">
        <f>'Рейтинговая таблица организаций'!B60</f>
        <v>ГБДОУ «ДЕТСКИЙ САД №11 С. П. ПСЕДАХ «РОДНИЧОК»</v>
      </c>
      <c r="C58" s="3">
        <f>'Рейтинговая таблица организаций'!Q60</f>
        <v>100</v>
      </c>
      <c r="D58" s="3">
        <f>'Рейтинговая таблица организаций'!R60</f>
        <v>100</v>
      </c>
      <c r="E58" s="3">
        <f>'Рейтинговая таблица организаций'!S60</f>
        <v>98</v>
      </c>
      <c r="F58" s="22">
        <f>'Рейтинговая таблица организаций'!T60</f>
        <v>99.2</v>
      </c>
      <c r="G58" s="3">
        <f>'Рейтинговая таблица организаций'!Z60</f>
        <v>100</v>
      </c>
      <c r="H58" s="3">
        <f>'Рейтинговая таблица организаций'!AB60</f>
        <v>96</v>
      </c>
      <c r="I58" s="22">
        <f>'Рейтинговая таблица организаций'!AC60</f>
        <v>98</v>
      </c>
      <c r="J58" s="3">
        <f>'Рейтинговая таблица организаций'!AH60</f>
        <v>80</v>
      </c>
      <c r="K58" s="20">
        <f>'Рейтинговая таблица организаций'!AI60</f>
        <v>80</v>
      </c>
      <c r="L58" s="20">
        <f>'Рейтинговая таблица организаций'!AJ60</f>
        <v>100</v>
      </c>
      <c r="M58" s="22">
        <f>'Рейтинговая таблица организаций'!AK60</f>
        <v>86</v>
      </c>
      <c r="N58" s="3">
        <f>'Рейтинговая таблица организаций'!AR60</f>
        <v>99</v>
      </c>
      <c r="O58" s="3">
        <f>'Рейтинговая таблица организаций'!AS60</f>
        <v>98</v>
      </c>
      <c r="P58" s="3">
        <f>'Рейтинговая таблица организаций'!AT60</f>
        <v>100</v>
      </c>
      <c r="Q58" s="22">
        <f>'Рейтинговая таблица организаций'!AU60</f>
        <v>98.8</v>
      </c>
      <c r="R58" s="3">
        <f>'Рейтинговая таблица организаций'!BB60</f>
        <v>97</v>
      </c>
      <c r="S58" s="3">
        <f>'Рейтинговая таблица организаций'!BC60</f>
        <v>99</v>
      </c>
      <c r="T58" s="3">
        <f>'Рейтинговая таблица организаций'!BD60</f>
        <v>97</v>
      </c>
      <c r="U58" s="22">
        <f>'Рейтинговая таблица организаций'!BE60</f>
        <v>97.4</v>
      </c>
      <c r="V58" s="23">
        <f>'Рейтинговая таблица организаций'!BF60</f>
        <v>95.88</v>
      </c>
    </row>
    <row r="59" spans="1:22" x14ac:dyDescent="0.25">
      <c r="A59" s="5">
        <f>'бланки '!D63</f>
        <v>58</v>
      </c>
      <c r="B59" s="5" t="str">
        <f>'Рейтинговая таблица организаций'!B61</f>
        <v>ГБОУ «ОСНОВНАЯ ОБЩЕОБРАЗОВАТЕЛЬНАЯ ШКОЛА С.П. СУРХАХИ»</v>
      </c>
      <c r="C59" s="3">
        <f>'Рейтинговая таблица организаций'!Q61</f>
        <v>100</v>
      </c>
      <c r="D59" s="3">
        <f>'Рейтинговая таблица организаций'!R61</f>
        <v>100</v>
      </c>
      <c r="E59" s="3">
        <f>'Рейтинговая таблица организаций'!S61</f>
        <v>95</v>
      </c>
      <c r="F59" s="22">
        <f>'Рейтинговая таблица организаций'!T61</f>
        <v>98</v>
      </c>
      <c r="G59" s="3">
        <f>'Рейтинговая таблица организаций'!Z61</f>
        <v>100</v>
      </c>
      <c r="H59" s="3">
        <f>'Рейтинговая таблица организаций'!AB61</f>
        <v>99</v>
      </c>
      <c r="I59" s="22">
        <f>'Рейтинговая таблица организаций'!AC61</f>
        <v>99.5</v>
      </c>
      <c r="J59" s="3">
        <f>'Рейтинговая таблица организаций'!AH61</f>
        <v>80</v>
      </c>
      <c r="K59" s="20">
        <f>'Рейтинговая таблица организаций'!AI61</f>
        <v>60</v>
      </c>
      <c r="L59" s="20">
        <f>'Рейтинговая таблица организаций'!AJ61</f>
        <v>98</v>
      </c>
      <c r="M59" s="22">
        <f>'Рейтинговая таблица организаций'!AK61</f>
        <v>77.400000000000006</v>
      </c>
      <c r="N59" s="3">
        <f>'Рейтинговая таблица организаций'!AR61</f>
        <v>100</v>
      </c>
      <c r="O59" s="3">
        <f>'Рейтинговая таблица организаций'!AS61</f>
        <v>100</v>
      </c>
      <c r="P59" s="3">
        <f>'Рейтинговая таблица организаций'!AT61</f>
        <v>99</v>
      </c>
      <c r="Q59" s="22">
        <f>'Рейтинговая таблица организаций'!AU61</f>
        <v>99.8</v>
      </c>
      <c r="R59" s="3">
        <f>'Рейтинговая таблица организаций'!BB61</f>
        <v>98</v>
      </c>
      <c r="S59" s="3">
        <f>'Рейтинговая таблица организаций'!BC61</f>
        <v>99</v>
      </c>
      <c r="T59" s="3">
        <f>'Рейтинговая таблица организаций'!BD61</f>
        <v>100</v>
      </c>
      <c r="U59" s="22">
        <f>'Рейтинговая таблица организаций'!BE61</f>
        <v>99.2</v>
      </c>
      <c r="V59" s="23">
        <f>'Рейтинговая таблица организаций'!BF61</f>
        <v>94.78</v>
      </c>
    </row>
    <row r="60" spans="1:22" x14ac:dyDescent="0.25">
      <c r="A60" s="5">
        <f>'бланки '!D64</f>
        <v>59</v>
      </c>
      <c r="B60" s="5" t="str">
        <f>'Рейтинговая таблица организаций'!B62</f>
        <v>ГБОУ «ООШ С.П. ПЛИЕВО»</v>
      </c>
      <c r="C60" s="3">
        <f>'Рейтинговая таблица организаций'!Q62</f>
        <v>100</v>
      </c>
      <c r="D60" s="3">
        <f>'Рейтинговая таблица организаций'!R62</f>
        <v>100</v>
      </c>
      <c r="E60" s="3">
        <f>'Рейтинговая таблица организаций'!S62</f>
        <v>98</v>
      </c>
      <c r="F60" s="22">
        <f>'Рейтинговая таблица организаций'!T62</f>
        <v>99.2</v>
      </c>
      <c r="G60" s="3">
        <f>'Рейтинговая таблица организаций'!Z62</f>
        <v>100</v>
      </c>
      <c r="H60" s="3">
        <f>'Рейтинговая таблица организаций'!AB62</f>
        <v>93</v>
      </c>
      <c r="I60" s="22">
        <f>'Рейтинговая таблица организаций'!AC62</f>
        <v>96.5</v>
      </c>
      <c r="J60" s="3">
        <f>'Рейтинговая таблица организаций'!AH62</f>
        <v>20</v>
      </c>
      <c r="K60" s="20">
        <f>'Рейтинговая таблица организаций'!AI62</f>
        <v>100</v>
      </c>
      <c r="L60" s="20">
        <f>'Рейтинговая таблица организаций'!AJ62</f>
        <v>97</v>
      </c>
      <c r="M60" s="22">
        <f>'Рейтинговая таблица организаций'!AK62</f>
        <v>75.099999999999994</v>
      </c>
      <c r="N60" s="3">
        <f>'Рейтинговая таблица организаций'!AR62</f>
        <v>96</v>
      </c>
      <c r="O60" s="3">
        <f>'Рейтинговая таблица организаций'!AS62</f>
        <v>99</v>
      </c>
      <c r="P60" s="3">
        <f>'Рейтинговая таблица организаций'!AT62</f>
        <v>98</v>
      </c>
      <c r="Q60" s="22">
        <f>'Рейтинговая таблица организаций'!AU62</f>
        <v>97.6</v>
      </c>
      <c r="R60" s="3">
        <f>'Рейтинговая таблица организаций'!BB62</f>
        <v>94</v>
      </c>
      <c r="S60" s="3">
        <f>'Рейтинговая таблица организаций'!BC62</f>
        <v>97</v>
      </c>
      <c r="T60" s="3">
        <f>'Рейтинговая таблица организаций'!BD62</f>
        <v>97</v>
      </c>
      <c r="U60" s="22">
        <f>'Рейтинговая таблица организаций'!BE62</f>
        <v>96.1</v>
      </c>
      <c r="V60" s="23">
        <f>'Рейтинговая таблица организаций'!BF62</f>
        <v>92.9</v>
      </c>
    </row>
    <row r="61" spans="1:22" x14ac:dyDescent="0.25">
      <c r="A61" s="5">
        <f>'бланки '!D65</f>
        <v>60</v>
      </c>
      <c r="B61" s="5" t="str">
        <f>'Рейтинговая таблица организаций'!B63</f>
        <v>ГБОУ «ООШ №1 С.П. КАНТЫШЕВО ИМ. ОСМИЕВА Х.С.»</v>
      </c>
      <c r="C61" s="3">
        <f>'Рейтинговая таблица организаций'!Q63</f>
        <v>100</v>
      </c>
      <c r="D61" s="3">
        <f>'Рейтинговая таблица организаций'!R63</f>
        <v>100</v>
      </c>
      <c r="E61" s="3">
        <f>'Рейтинговая таблица организаций'!S63</f>
        <v>99</v>
      </c>
      <c r="F61" s="22">
        <f>'Рейтинговая таблица организаций'!T63</f>
        <v>99.6</v>
      </c>
      <c r="G61" s="3">
        <f>'Рейтинговая таблица организаций'!Z63</f>
        <v>100</v>
      </c>
      <c r="H61" s="3">
        <f>'Рейтинговая таблица организаций'!AB63</f>
        <v>99</v>
      </c>
      <c r="I61" s="22">
        <f>'Рейтинговая таблица организаций'!AC63</f>
        <v>99.5</v>
      </c>
      <c r="J61" s="3">
        <f>'Рейтинговая таблица организаций'!AH63</f>
        <v>60</v>
      </c>
      <c r="K61" s="20">
        <f>'Рейтинговая таблица организаций'!AI63</f>
        <v>60</v>
      </c>
      <c r="L61" s="20">
        <f>'Рейтинговая таблица организаций'!AJ63</f>
        <v>98</v>
      </c>
      <c r="M61" s="22">
        <f>'Рейтинговая таблица организаций'!AK63</f>
        <v>71.400000000000006</v>
      </c>
      <c r="N61" s="3">
        <f>'Рейтинговая таблица организаций'!AR63</f>
        <v>97</v>
      </c>
      <c r="O61" s="3">
        <f>'Рейтинговая таблица организаций'!AS63</f>
        <v>98</v>
      </c>
      <c r="P61" s="3">
        <f>'Рейтинговая таблица организаций'!AT63</f>
        <v>97</v>
      </c>
      <c r="Q61" s="22">
        <f>'Рейтинговая таблица организаций'!AU63</f>
        <v>97.4</v>
      </c>
      <c r="R61" s="3">
        <f>'Рейтинговая таблица организаций'!BB63</f>
        <v>94</v>
      </c>
      <c r="S61" s="3">
        <f>'Рейтинговая таблица организаций'!BC63</f>
        <v>96</v>
      </c>
      <c r="T61" s="3">
        <f>'Рейтинговая таблица организаций'!BD63</f>
        <v>99</v>
      </c>
      <c r="U61" s="22">
        <f>'Рейтинговая таблица организаций'!BE63</f>
        <v>96.9</v>
      </c>
      <c r="V61" s="23">
        <f>'Рейтинговая таблица организаций'!BF63</f>
        <v>92.96</v>
      </c>
    </row>
    <row r="62" spans="1:22" x14ac:dyDescent="0.25">
      <c r="A62" s="5">
        <f>'бланки '!D66</f>
        <v>61</v>
      </c>
      <c r="B62" s="5" t="str">
        <f>'Рейтинговая таблица организаций'!B64</f>
        <v>ГБОУ «СОШ-ДС №1 С.П. КАНТЫШЕВО»</v>
      </c>
      <c r="C62" s="3">
        <f>'Рейтинговая таблица организаций'!Q64</f>
        <v>100</v>
      </c>
      <c r="D62" s="3">
        <f>'Рейтинговая таблица организаций'!R64</f>
        <v>100</v>
      </c>
      <c r="E62" s="3">
        <f>'Рейтинговая таблица организаций'!S64</f>
        <v>99</v>
      </c>
      <c r="F62" s="22">
        <f>'Рейтинговая таблица организаций'!T64</f>
        <v>99.6</v>
      </c>
      <c r="G62" s="3">
        <f>'Рейтинговая таблица организаций'!Z64</f>
        <v>100</v>
      </c>
      <c r="H62" s="3">
        <f>'Рейтинговая таблица организаций'!AB64</f>
        <v>100</v>
      </c>
      <c r="I62" s="22">
        <f>'Рейтинговая таблица организаций'!AC64</f>
        <v>100</v>
      </c>
      <c r="J62" s="3">
        <f>'Рейтинговая таблица организаций'!AH64</f>
        <v>80</v>
      </c>
      <c r="K62" s="20">
        <f>'Рейтинговая таблица организаций'!AI64</f>
        <v>80</v>
      </c>
      <c r="L62" s="20">
        <f>'Рейтинговая таблица организаций'!AJ64</f>
        <v>94</v>
      </c>
      <c r="M62" s="22">
        <f>'Рейтинговая таблица организаций'!AK64</f>
        <v>84.2</v>
      </c>
      <c r="N62" s="3">
        <f>'Рейтинговая таблица организаций'!AR64</f>
        <v>99</v>
      </c>
      <c r="O62" s="3">
        <f>'Рейтинговая таблица организаций'!AS64</f>
        <v>99</v>
      </c>
      <c r="P62" s="3">
        <f>'Рейтинговая таблица организаций'!AT64</f>
        <v>100</v>
      </c>
      <c r="Q62" s="22">
        <f>'Рейтинговая таблица организаций'!AU64</f>
        <v>99.2</v>
      </c>
      <c r="R62" s="3">
        <f>'Рейтинговая таблица организаций'!BB64</f>
        <v>100</v>
      </c>
      <c r="S62" s="3">
        <f>'Рейтинговая таблица организаций'!BC64</f>
        <v>99</v>
      </c>
      <c r="T62" s="3">
        <f>'Рейтинговая таблица организаций'!BD64</f>
        <v>99</v>
      </c>
      <c r="U62" s="22">
        <f>'Рейтинговая таблица организаций'!BE64</f>
        <v>99.3</v>
      </c>
      <c r="V62" s="23">
        <f>'Рейтинговая таблица организаций'!BF64</f>
        <v>96.460000000000008</v>
      </c>
    </row>
    <row r="63" spans="1:22" x14ac:dyDescent="0.25">
      <c r="A63" s="5">
        <f>'бланки '!D67</f>
        <v>62</v>
      </c>
      <c r="B63" s="5" t="str">
        <f>'Рейтинговая таблица организаций'!B65</f>
        <v>ГБОУ «СОШ №2 С.П. КАНТЫШЕВО»</v>
      </c>
      <c r="C63" s="3">
        <f>'Рейтинговая таблица организаций'!Q65</f>
        <v>100</v>
      </c>
      <c r="D63" s="3">
        <f>'Рейтинговая таблица организаций'!R65</f>
        <v>100</v>
      </c>
      <c r="E63" s="3">
        <f>'Рейтинговая таблица организаций'!S65</f>
        <v>98</v>
      </c>
      <c r="F63" s="22">
        <f>'Рейтинговая таблица организаций'!T65</f>
        <v>99.2</v>
      </c>
      <c r="G63" s="3">
        <f>'Рейтинговая таблица организаций'!Z65</f>
        <v>100</v>
      </c>
      <c r="H63" s="3">
        <f>'Рейтинговая таблица организаций'!AB65</f>
        <v>99</v>
      </c>
      <c r="I63" s="22">
        <f>'Рейтинговая таблица организаций'!AC65</f>
        <v>99.5</v>
      </c>
      <c r="J63" s="3">
        <f>'Рейтинговая таблица организаций'!AH65</f>
        <v>40</v>
      </c>
      <c r="K63" s="20">
        <f>'Рейтинговая таблица организаций'!AI65</f>
        <v>60</v>
      </c>
      <c r="L63" s="20">
        <f>'Рейтинговая таблица организаций'!AJ65</f>
        <v>93</v>
      </c>
      <c r="M63" s="22">
        <f>'Рейтинговая таблица организаций'!AK65</f>
        <v>63.9</v>
      </c>
      <c r="N63" s="3">
        <f>'Рейтинговая таблица организаций'!AR65</f>
        <v>98</v>
      </c>
      <c r="O63" s="3">
        <f>'Рейтинговая таблица организаций'!AS65</f>
        <v>100</v>
      </c>
      <c r="P63" s="3">
        <f>'Рейтинговая таблица организаций'!AT65</f>
        <v>99</v>
      </c>
      <c r="Q63" s="22">
        <f>'Рейтинговая таблица организаций'!AU65</f>
        <v>99</v>
      </c>
      <c r="R63" s="3">
        <f>'Рейтинговая таблица организаций'!BB65</f>
        <v>99</v>
      </c>
      <c r="S63" s="3">
        <f>'Рейтинговая таблица организаций'!BC65</f>
        <v>99</v>
      </c>
      <c r="T63" s="3">
        <f>'Рейтинговая таблица организаций'!BD65</f>
        <v>99</v>
      </c>
      <c r="U63" s="22">
        <f>'Рейтинговая таблица организаций'!BE65</f>
        <v>99</v>
      </c>
      <c r="V63" s="23">
        <f>'Рейтинговая таблица организаций'!BF65</f>
        <v>92.11999999999999</v>
      </c>
    </row>
    <row r="64" spans="1:22" x14ac:dyDescent="0.25">
      <c r="A64" s="5">
        <f>'бланки '!D68</f>
        <v>63</v>
      </c>
      <c r="B64" s="5" t="str">
        <f>'Рейтинговая таблица организаций'!B66</f>
        <v>ГБОУ «СОШ №3 С.П. КАНТЫШЕВО»</v>
      </c>
      <c r="C64" s="3">
        <f>'Рейтинговая таблица организаций'!Q66</f>
        <v>100</v>
      </c>
      <c r="D64" s="3">
        <f>'Рейтинговая таблица организаций'!R66</f>
        <v>100</v>
      </c>
      <c r="E64" s="3">
        <f>'Рейтинговая таблица организаций'!S66</f>
        <v>96</v>
      </c>
      <c r="F64" s="22">
        <f>'Рейтинговая таблица организаций'!T66</f>
        <v>98.4</v>
      </c>
      <c r="G64" s="3">
        <f>'Рейтинговая таблица организаций'!Z66</f>
        <v>100</v>
      </c>
      <c r="H64" s="3">
        <f>'Рейтинговая таблица организаций'!AB66</f>
        <v>90</v>
      </c>
      <c r="I64" s="22">
        <f>'Рейтинговая таблица организаций'!AC66</f>
        <v>95</v>
      </c>
      <c r="J64" s="3">
        <f>'Рейтинговая таблица организаций'!AH66</f>
        <v>60</v>
      </c>
      <c r="K64" s="20">
        <f>'Рейтинговая таблица организаций'!AI66</f>
        <v>60</v>
      </c>
      <c r="L64" s="20">
        <f>'Рейтинговая таблица организаций'!AJ66</f>
        <v>92</v>
      </c>
      <c r="M64" s="22">
        <f>'Рейтинговая таблица организаций'!AK66</f>
        <v>69.599999999999994</v>
      </c>
      <c r="N64" s="3">
        <f>'Рейтинговая таблица организаций'!AR66</f>
        <v>94</v>
      </c>
      <c r="O64" s="3">
        <f>'Рейтинговая таблица организаций'!AS66</f>
        <v>95</v>
      </c>
      <c r="P64" s="3">
        <f>'Рейтинговая таблица организаций'!AT66</f>
        <v>98</v>
      </c>
      <c r="Q64" s="22">
        <f>'Рейтинговая таблица организаций'!AU66</f>
        <v>95.2</v>
      </c>
      <c r="R64" s="3">
        <f>'Рейтинговая таблица организаций'!BB66</f>
        <v>90</v>
      </c>
      <c r="S64" s="3">
        <f>'Рейтинговая таблица организаций'!BC66</f>
        <v>90</v>
      </c>
      <c r="T64" s="3">
        <f>'Рейтинговая таблица организаций'!BD66</f>
        <v>93</v>
      </c>
      <c r="U64" s="22">
        <f>'Рейтинговая таблица организаций'!BE66</f>
        <v>91.5</v>
      </c>
      <c r="V64" s="23">
        <f>'Рейтинговая таблица организаций'!BF66</f>
        <v>89.94</v>
      </c>
    </row>
    <row r="65" spans="1:22" x14ac:dyDescent="0.25">
      <c r="A65" s="5">
        <f>'бланки '!D69</f>
        <v>64</v>
      </c>
      <c r="B65" s="5" t="str">
        <f>'Рейтинговая таблица организаций'!B67</f>
        <v>ГБОУ «СОШ№3 С.П.ПЛИЕВО»</v>
      </c>
      <c r="C65" s="3">
        <f>'Рейтинговая таблица организаций'!Q67</f>
        <v>100</v>
      </c>
      <c r="D65" s="3">
        <f>'Рейтинговая таблица организаций'!R67</f>
        <v>100</v>
      </c>
      <c r="E65" s="3">
        <f>'Рейтинговая таблица организаций'!S67</f>
        <v>95</v>
      </c>
      <c r="F65" s="22">
        <f>'Рейтинговая таблица организаций'!T67</f>
        <v>98</v>
      </c>
      <c r="G65" s="3">
        <f>'Рейтинговая таблица организаций'!Z67</f>
        <v>100</v>
      </c>
      <c r="H65" s="3">
        <f>'Рейтинговая таблица организаций'!AB67</f>
        <v>90</v>
      </c>
      <c r="I65" s="22">
        <f>'Рейтинговая таблица организаций'!AC67</f>
        <v>95</v>
      </c>
      <c r="J65" s="3">
        <f>'Рейтинговая таблица организаций'!AH67</f>
        <v>40</v>
      </c>
      <c r="K65" s="20">
        <f>'Рейтинговая таблица организаций'!AI67</f>
        <v>60</v>
      </c>
      <c r="L65" s="20">
        <f>'Рейтинговая таблица организаций'!AJ67</f>
        <v>94</v>
      </c>
      <c r="M65" s="22">
        <f>'Рейтинговая таблица организаций'!AK67</f>
        <v>64.2</v>
      </c>
      <c r="N65" s="3">
        <f>'Рейтинговая таблица организаций'!AR67</f>
        <v>94</v>
      </c>
      <c r="O65" s="3">
        <f>'Рейтинговая таблица организаций'!AS67</f>
        <v>95</v>
      </c>
      <c r="P65" s="3">
        <f>'Рейтинговая таблица организаций'!AT67</f>
        <v>96</v>
      </c>
      <c r="Q65" s="22">
        <f>'Рейтинговая таблица организаций'!AU67</f>
        <v>94.8</v>
      </c>
      <c r="R65" s="3">
        <f>'Рейтинговая таблица организаций'!BB67</f>
        <v>96</v>
      </c>
      <c r="S65" s="3">
        <f>'Рейтинговая таблица организаций'!BC67</f>
        <v>93</v>
      </c>
      <c r="T65" s="3">
        <f>'Рейтинговая таблица организаций'!BD67</f>
        <v>95</v>
      </c>
      <c r="U65" s="22">
        <f>'Рейтинговая таблица организаций'!BE67</f>
        <v>94.9</v>
      </c>
      <c r="V65" s="23">
        <f>'Рейтинговая таблица организаций'!BF67</f>
        <v>89.38</v>
      </c>
    </row>
    <row r="66" spans="1:22" x14ac:dyDescent="0.25">
      <c r="A66" s="5">
        <f>'бланки '!D70</f>
        <v>65</v>
      </c>
      <c r="B66" s="5" t="str">
        <f>'Рейтинговая таблица организаций'!B68</f>
        <v>ГБОУ «СОШ С.П. ДОЛАКОВО»</v>
      </c>
      <c r="C66" s="3">
        <f>'Рейтинговая таблица организаций'!Q68</f>
        <v>100</v>
      </c>
      <c r="D66" s="3">
        <f>'Рейтинговая таблица организаций'!R68</f>
        <v>100</v>
      </c>
      <c r="E66" s="3">
        <f>'Рейтинговая таблица организаций'!S68</f>
        <v>96</v>
      </c>
      <c r="F66" s="22">
        <f>'Рейтинговая таблица организаций'!T68</f>
        <v>98.4</v>
      </c>
      <c r="G66" s="3">
        <f>'Рейтинговая таблица организаций'!Z68</f>
        <v>100</v>
      </c>
      <c r="H66" s="3">
        <f>'Рейтинговая таблица организаций'!AB68</f>
        <v>94</v>
      </c>
      <c r="I66" s="22">
        <f>'Рейтинговая таблица организаций'!AC68</f>
        <v>97</v>
      </c>
      <c r="J66" s="3">
        <f>'Рейтинговая таблица организаций'!AH68</f>
        <v>20</v>
      </c>
      <c r="K66" s="20">
        <f>'Рейтинговая таблица организаций'!AI68</f>
        <v>60</v>
      </c>
      <c r="L66" s="20">
        <f>'Рейтинговая таблица организаций'!AJ68</f>
        <v>100</v>
      </c>
      <c r="M66" s="22">
        <f>'Рейтинговая таблица организаций'!AK68</f>
        <v>60</v>
      </c>
      <c r="N66" s="3">
        <f>'Рейтинговая таблица организаций'!AR68</f>
        <v>96</v>
      </c>
      <c r="O66" s="3">
        <f>'Рейтинговая таблица организаций'!AS68</f>
        <v>96</v>
      </c>
      <c r="P66" s="3">
        <f>'Рейтинговая таблица организаций'!AT68</f>
        <v>98</v>
      </c>
      <c r="Q66" s="22">
        <f>'Рейтинговая таблица организаций'!AU68</f>
        <v>96.4</v>
      </c>
      <c r="R66" s="3">
        <f>'Рейтинговая таблица организаций'!BB68</f>
        <v>94</v>
      </c>
      <c r="S66" s="3">
        <f>'Рейтинговая таблица организаций'!BC68</f>
        <v>95</v>
      </c>
      <c r="T66" s="3">
        <f>'Рейтинговая таблица организаций'!BD68</f>
        <v>95</v>
      </c>
      <c r="U66" s="22">
        <f>'Рейтинговая таблица организаций'!BE68</f>
        <v>94.7</v>
      </c>
      <c r="V66" s="23">
        <f>'Рейтинговая таблица организаций'!BF68</f>
        <v>89.3</v>
      </c>
    </row>
    <row r="67" spans="1:22" x14ac:dyDescent="0.25">
      <c r="A67" s="5">
        <f>'бланки '!D71</f>
        <v>66</v>
      </c>
      <c r="B67" s="5" t="str">
        <f>'Рейтинговая таблица организаций'!B69</f>
        <v>ГБОУ «СОШ№3 «С.П. Долаково»</v>
      </c>
      <c r="C67" s="3">
        <f>'Рейтинговая таблица организаций'!Q69</f>
        <v>100</v>
      </c>
      <c r="D67" s="3">
        <f>'Рейтинговая таблица организаций'!R69</f>
        <v>100</v>
      </c>
      <c r="E67" s="3">
        <f>'Рейтинговая таблица организаций'!S69</f>
        <v>99</v>
      </c>
      <c r="F67" s="22">
        <f>'Рейтинговая таблица организаций'!T69</f>
        <v>99.6</v>
      </c>
      <c r="G67" s="3">
        <f>'Рейтинговая таблица организаций'!Z69</f>
        <v>100</v>
      </c>
      <c r="H67" s="3">
        <f>'Рейтинговая таблица организаций'!AB69</f>
        <v>99</v>
      </c>
      <c r="I67" s="22">
        <f>'Рейтинговая таблица организаций'!AC69</f>
        <v>99.5</v>
      </c>
      <c r="J67" s="3">
        <f>'Рейтинговая таблица организаций'!AH69</f>
        <v>60</v>
      </c>
      <c r="K67" s="20">
        <f>'Рейтинговая таблица организаций'!AI69</f>
        <v>60</v>
      </c>
      <c r="L67" s="20">
        <f>'Рейтинговая таблица организаций'!AJ69</f>
        <v>99</v>
      </c>
      <c r="M67" s="22">
        <f>'Рейтинговая таблица организаций'!AK69</f>
        <v>71.7</v>
      </c>
      <c r="N67" s="3">
        <f>'Рейтинговая таблица организаций'!AR69</f>
        <v>93</v>
      </c>
      <c r="O67" s="3">
        <f>'Рейтинговая таблица организаций'!AS69</f>
        <v>99</v>
      </c>
      <c r="P67" s="3">
        <f>'Рейтинговая таблица организаций'!AT69</f>
        <v>96</v>
      </c>
      <c r="Q67" s="22">
        <f>'Рейтинговая таблица организаций'!AU69</f>
        <v>96</v>
      </c>
      <c r="R67" s="3">
        <f>'Рейтинговая таблица организаций'!BB69</f>
        <v>96</v>
      </c>
      <c r="S67" s="3">
        <f>'Рейтинговая таблица организаций'!BC69</f>
        <v>95</v>
      </c>
      <c r="T67" s="3">
        <f>'Рейтинговая таблица организаций'!BD69</f>
        <v>99</v>
      </c>
      <c r="U67" s="22">
        <f>'Рейтинговая таблица организаций'!BE69</f>
        <v>97.3</v>
      </c>
      <c r="V67" s="23">
        <f>'Рейтинговая таблица организаций'!BF69</f>
        <v>92.820000000000007</v>
      </c>
    </row>
    <row r="68" spans="1:22" x14ac:dyDescent="0.25">
      <c r="A68" s="5">
        <f>'бланки '!D72</f>
        <v>67</v>
      </c>
      <c r="B68" s="5" t="str">
        <f>'Рейтинговая таблица организаций'!B70</f>
        <v>ГБОУ «СОШ №1 С.П. ЭКАЖЕВО»</v>
      </c>
      <c r="C68" s="3">
        <f>'Рейтинговая таблица организаций'!Q70</f>
        <v>100</v>
      </c>
      <c r="D68" s="3">
        <f>'Рейтинговая таблица организаций'!R70</f>
        <v>100</v>
      </c>
      <c r="E68" s="3">
        <f>'Рейтинговая таблица организаций'!S70</f>
        <v>95</v>
      </c>
      <c r="F68" s="22">
        <f>'Рейтинговая таблица организаций'!T70</f>
        <v>98</v>
      </c>
      <c r="G68" s="3">
        <f>'Рейтинговая таблица организаций'!Z70</f>
        <v>100</v>
      </c>
      <c r="H68" s="3">
        <f>'Рейтинговая таблица организаций'!AB70</f>
        <v>90</v>
      </c>
      <c r="I68" s="22">
        <f>'Рейтинговая таблица организаций'!AC70</f>
        <v>95</v>
      </c>
      <c r="J68" s="3">
        <f>'Рейтинговая таблица организаций'!AH70</f>
        <v>80</v>
      </c>
      <c r="K68" s="20">
        <f>'Рейтинговая таблица организаций'!AI70</f>
        <v>100</v>
      </c>
      <c r="L68" s="20">
        <f>'Рейтинговая таблица организаций'!AJ70</f>
        <v>97</v>
      </c>
      <c r="M68" s="22">
        <f>'Рейтинговая таблица организаций'!AK70</f>
        <v>93.1</v>
      </c>
      <c r="N68" s="3">
        <f>'Рейтинговая таблица организаций'!AR70</f>
        <v>94</v>
      </c>
      <c r="O68" s="3">
        <f>'Рейтинговая таблица организаций'!AS70</f>
        <v>95</v>
      </c>
      <c r="P68" s="3">
        <f>'Рейтинговая таблица организаций'!AT70</f>
        <v>98</v>
      </c>
      <c r="Q68" s="22">
        <f>'Рейтинговая таблица организаций'!AU70</f>
        <v>95.2</v>
      </c>
      <c r="R68" s="3">
        <f>'Рейтинговая таблица организаций'!BB70</f>
        <v>90</v>
      </c>
      <c r="S68" s="3">
        <f>'Рейтинговая таблица организаций'!BC70</f>
        <v>90</v>
      </c>
      <c r="T68" s="3">
        <f>'Рейтинговая таблица организаций'!BD70</f>
        <v>93</v>
      </c>
      <c r="U68" s="22">
        <f>'Рейтинговая таблица организаций'!BE70</f>
        <v>91.5</v>
      </c>
      <c r="V68" s="23">
        <f>'Рейтинговая таблица организаций'!BF70</f>
        <v>94.56</v>
      </c>
    </row>
    <row r="69" spans="1:22" x14ac:dyDescent="0.25">
      <c r="A69" s="5">
        <f>'бланки '!D73</f>
        <v>68</v>
      </c>
      <c r="B69" s="5" t="str">
        <f>'Рейтинговая таблица организаций'!B71</f>
        <v>ГБОУ «СОШ №2 С.П. ЭКАЖЕВО ИМ. М.М.КАРТОЕВА»</v>
      </c>
      <c r="C69" s="3">
        <f>'Рейтинговая таблица организаций'!Q71</f>
        <v>100</v>
      </c>
      <c r="D69" s="3">
        <f>'Рейтинговая таблица организаций'!R71</f>
        <v>100</v>
      </c>
      <c r="E69" s="3">
        <f>'Рейтинговая таблица организаций'!S71</f>
        <v>97</v>
      </c>
      <c r="F69" s="22">
        <f>'Рейтинговая таблица организаций'!T71</f>
        <v>98.8</v>
      </c>
      <c r="G69" s="3">
        <f>'Рейтинговая таблица организаций'!Z71</f>
        <v>100</v>
      </c>
      <c r="H69" s="3">
        <f>'Рейтинговая таблица организаций'!AB71</f>
        <v>95</v>
      </c>
      <c r="I69" s="22">
        <f>'Рейтинговая таблица организаций'!AC71</f>
        <v>97.5</v>
      </c>
      <c r="J69" s="3">
        <f>'Рейтинговая таблица организаций'!AH71</f>
        <v>40</v>
      </c>
      <c r="K69" s="20">
        <f>'Рейтинговая таблица организаций'!AI71</f>
        <v>60</v>
      </c>
      <c r="L69" s="20">
        <f>'Рейтинговая таблица организаций'!AJ71</f>
        <v>94</v>
      </c>
      <c r="M69" s="22">
        <f>'Рейтинговая таблица организаций'!AK71</f>
        <v>64.2</v>
      </c>
      <c r="N69" s="3">
        <f>'Рейтинговая таблица организаций'!AR71</f>
        <v>96</v>
      </c>
      <c r="O69" s="3">
        <f>'Рейтинговая таблица организаций'!AS71</f>
        <v>98</v>
      </c>
      <c r="P69" s="3">
        <f>'Рейтинговая таблица организаций'!AT71</f>
        <v>95</v>
      </c>
      <c r="Q69" s="22">
        <f>'Рейтинговая таблица организаций'!AU71</f>
        <v>96.6</v>
      </c>
      <c r="R69" s="3">
        <f>'Рейтинговая таблица организаций'!BB71</f>
        <v>97</v>
      </c>
      <c r="S69" s="3">
        <f>'Рейтинговая таблица организаций'!BC71</f>
        <v>97</v>
      </c>
      <c r="T69" s="3">
        <f>'Рейтинговая таблица организаций'!BD71</f>
        <v>98</v>
      </c>
      <c r="U69" s="22">
        <f>'Рейтинговая таблица организаций'!BE71</f>
        <v>97.5</v>
      </c>
      <c r="V69" s="23">
        <f>'Рейтинговая таблица организаций'!BF71</f>
        <v>90.92</v>
      </c>
    </row>
    <row r="70" spans="1:22" x14ac:dyDescent="0.25">
      <c r="A70" s="5">
        <f>'бланки '!D74</f>
        <v>69</v>
      </c>
      <c r="B70" s="5" t="str">
        <f>'Рейтинговая таблица организаций'!B72</f>
        <v>ГБОУ «СОШ№6 С.П. ЭКАЖЕВО»</v>
      </c>
      <c r="C70" s="3">
        <f>'Рейтинговая таблица организаций'!Q72</f>
        <v>100</v>
      </c>
      <c r="D70" s="3">
        <f>'Рейтинговая таблица организаций'!R72</f>
        <v>100</v>
      </c>
      <c r="E70" s="3">
        <f>'Рейтинговая таблица организаций'!S72</f>
        <v>99</v>
      </c>
      <c r="F70" s="22">
        <f>'Рейтинговая таблица организаций'!T72</f>
        <v>99.6</v>
      </c>
      <c r="G70" s="3">
        <f>'Рейтинговая таблица организаций'!Z72</f>
        <v>100</v>
      </c>
      <c r="H70" s="3">
        <f>'Рейтинговая таблица организаций'!AB72</f>
        <v>100</v>
      </c>
      <c r="I70" s="22">
        <f>'Рейтинговая таблица организаций'!AC72</f>
        <v>100</v>
      </c>
      <c r="J70" s="3">
        <f>'Рейтинговая таблица организаций'!AH72</f>
        <v>80</v>
      </c>
      <c r="K70" s="20">
        <f>'Рейтинговая таблица организаций'!AI72</f>
        <v>100</v>
      </c>
      <c r="L70" s="20">
        <f>'Рейтинговая таблица организаций'!AJ72</f>
        <v>98</v>
      </c>
      <c r="M70" s="22">
        <f>'Рейтинговая таблица организаций'!AK72</f>
        <v>93.4</v>
      </c>
      <c r="N70" s="3">
        <f>'Рейтинговая таблица организаций'!AR72</f>
        <v>99</v>
      </c>
      <c r="O70" s="3">
        <f>'Рейтинговая таблица организаций'!AS72</f>
        <v>99</v>
      </c>
      <c r="P70" s="3">
        <f>'Рейтинговая таблица организаций'!AT72</f>
        <v>100</v>
      </c>
      <c r="Q70" s="22">
        <f>'Рейтинговая таблица организаций'!AU72</f>
        <v>99.2</v>
      </c>
      <c r="R70" s="3">
        <f>'Рейтинговая таблица организаций'!BB72</f>
        <v>100</v>
      </c>
      <c r="S70" s="3">
        <f>'Рейтинговая таблица организаций'!BC72</f>
        <v>99</v>
      </c>
      <c r="T70" s="3">
        <f>'Рейтинговая таблица организаций'!BD72</f>
        <v>99</v>
      </c>
      <c r="U70" s="22">
        <f>'Рейтинговая таблица организаций'!BE72</f>
        <v>99.3</v>
      </c>
      <c r="V70" s="23">
        <f>'Рейтинговая таблица организаций'!BF72</f>
        <v>98.3</v>
      </c>
    </row>
    <row r="71" spans="1:22" x14ac:dyDescent="0.25">
      <c r="A71" s="5">
        <f>'бланки '!D75</f>
        <v>70</v>
      </c>
      <c r="B71" s="5" t="str">
        <f>'Рейтинговая таблица организаций'!B73</f>
        <v>ГБОУ «СОШ№7 С.П. Экажево»</v>
      </c>
      <c r="C71" s="3">
        <f>'Рейтинговая таблица организаций'!Q73</f>
        <v>100</v>
      </c>
      <c r="D71" s="3">
        <f>'Рейтинговая таблица организаций'!R73</f>
        <v>100</v>
      </c>
      <c r="E71" s="3">
        <f>'Рейтинговая таблица организаций'!S73</f>
        <v>99</v>
      </c>
      <c r="F71" s="22">
        <f>'Рейтинговая таблица организаций'!T73</f>
        <v>99.6</v>
      </c>
      <c r="G71" s="3">
        <f>'Рейтинговая таблица организаций'!Z73</f>
        <v>100</v>
      </c>
      <c r="H71" s="3">
        <f>'Рейтинговая таблица организаций'!AB73</f>
        <v>100</v>
      </c>
      <c r="I71" s="22">
        <f>'Рейтинговая таблица организаций'!AC73</f>
        <v>100</v>
      </c>
      <c r="J71" s="3">
        <f>'Рейтинговая таблица организаций'!AH73</f>
        <v>80</v>
      </c>
      <c r="K71" s="20">
        <f>'Рейтинговая таблица организаций'!AI73</f>
        <v>80</v>
      </c>
      <c r="L71" s="20">
        <f>'Рейтинговая таблица организаций'!AJ73</f>
        <v>98</v>
      </c>
      <c r="M71" s="22">
        <f>'Рейтинговая таблица организаций'!AK73</f>
        <v>85.4</v>
      </c>
      <c r="N71" s="3">
        <f>'Рейтинговая таблица организаций'!AR73</f>
        <v>99</v>
      </c>
      <c r="O71" s="3">
        <f>'Рейтинговая таблица организаций'!AS73</f>
        <v>100</v>
      </c>
      <c r="P71" s="3">
        <f>'Рейтинговая таблица организаций'!AT73</f>
        <v>100</v>
      </c>
      <c r="Q71" s="22">
        <f>'Рейтинговая таблица организаций'!AU73</f>
        <v>99.6</v>
      </c>
      <c r="R71" s="3">
        <f>'Рейтинговая таблица организаций'!BB73</f>
        <v>100</v>
      </c>
      <c r="S71" s="3">
        <f>'Рейтинговая таблица организаций'!BC73</f>
        <v>100</v>
      </c>
      <c r="T71" s="3">
        <f>'Рейтинговая таблица организаций'!BD73</f>
        <v>100</v>
      </c>
      <c r="U71" s="22">
        <f>'Рейтинговая таблица организаций'!BE73</f>
        <v>100</v>
      </c>
      <c r="V71" s="23">
        <f>'Рейтинговая таблица организаций'!BF73</f>
        <v>96.92</v>
      </c>
    </row>
    <row r="72" spans="1:22" x14ac:dyDescent="0.25">
      <c r="A72" s="5">
        <f>'бланки '!D76</f>
        <v>71</v>
      </c>
      <c r="B72" s="5" t="str">
        <f>'Рейтинговая таблица организаций'!B74</f>
        <v>ГБОУ «СОШ№3 С.П. БАРСУКИ»</v>
      </c>
      <c r="C72" s="3">
        <f>'Рейтинговая таблица организаций'!Q74</f>
        <v>100</v>
      </c>
      <c r="D72" s="3">
        <f>'Рейтинговая таблица организаций'!R74</f>
        <v>100</v>
      </c>
      <c r="E72" s="3">
        <f>'Рейтинговая таблица организаций'!S74</f>
        <v>100</v>
      </c>
      <c r="F72" s="22">
        <f>'Рейтинговая таблица организаций'!T74</f>
        <v>100</v>
      </c>
      <c r="G72" s="3">
        <f>'Рейтинговая таблица организаций'!Z74</f>
        <v>100</v>
      </c>
      <c r="H72" s="3">
        <f>'Рейтинговая таблица организаций'!AB74</f>
        <v>99</v>
      </c>
      <c r="I72" s="22">
        <f>'Рейтинговая таблица организаций'!AC74</f>
        <v>99.5</v>
      </c>
      <c r="J72" s="3">
        <f>'Рейтинговая таблица организаций'!AH74</f>
        <v>100</v>
      </c>
      <c r="K72" s="20">
        <f>'Рейтинговая таблица организаций'!AI74</f>
        <v>100</v>
      </c>
      <c r="L72" s="20">
        <f>'Рейтинговая таблица организаций'!AJ74</f>
        <v>100</v>
      </c>
      <c r="M72" s="22">
        <f>'Рейтинговая таблица организаций'!AK74</f>
        <v>100</v>
      </c>
      <c r="N72" s="3">
        <f>'Рейтинговая таблица организаций'!AR74</f>
        <v>99</v>
      </c>
      <c r="O72" s="3">
        <f>'Рейтинговая таблица организаций'!AS74</f>
        <v>100</v>
      </c>
      <c r="P72" s="3">
        <f>'Рейтинговая таблица организаций'!AT74</f>
        <v>98</v>
      </c>
      <c r="Q72" s="22">
        <f>'Рейтинговая таблица организаций'!AU74</f>
        <v>99.2</v>
      </c>
      <c r="R72" s="3">
        <f>'Рейтинговая таблица организаций'!BB74</f>
        <v>97</v>
      </c>
      <c r="S72" s="3">
        <f>'Рейтинговая таблица организаций'!BC74</f>
        <v>98</v>
      </c>
      <c r="T72" s="3">
        <f>'Рейтинговая таблица организаций'!BD74</f>
        <v>100</v>
      </c>
      <c r="U72" s="22">
        <f>'Рейтинговая таблица организаций'!BE74</f>
        <v>98.7</v>
      </c>
      <c r="V72" s="23">
        <f>'Рейтинговая таблица организаций'!BF74</f>
        <v>99.47999999999999</v>
      </c>
    </row>
    <row r="73" spans="1:22" x14ac:dyDescent="0.25">
      <c r="A73" s="5">
        <f>'бланки '!D77</f>
        <v>72</v>
      </c>
      <c r="B73" s="5" t="str">
        <f>'Рейтинговая таблица организаций'!B75</f>
        <v>ГБОУ «СОШ С.П. ГЕЙРБЕК-ЮРТ»</v>
      </c>
      <c r="C73" s="3">
        <f>'Рейтинговая таблица организаций'!Q75</f>
        <v>100</v>
      </c>
      <c r="D73" s="3">
        <f>'Рейтинговая таблица организаций'!R75</f>
        <v>100</v>
      </c>
      <c r="E73" s="3">
        <f>'Рейтинговая таблица организаций'!S75</f>
        <v>98</v>
      </c>
      <c r="F73" s="22">
        <f>'Рейтинговая таблица организаций'!T75</f>
        <v>99.2</v>
      </c>
      <c r="G73" s="3">
        <f>'Рейтинговая таблица организаций'!Z75</f>
        <v>100</v>
      </c>
      <c r="H73" s="3">
        <f>'Рейтинговая таблица организаций'!AB75</f>
        <v>92</v>
      </c>
      <c r="I73" s="22">
        <f>'Рейтинговая таблица организаций'!AC75</f>
        <v>96</v>
      </c>
      <c r="J73" s="3">
        <f>'Рейтинговая таблица организаций'!AH75</f>
        <v>60</v>
      </c>
      <c r="K73" s="20">
        <f>'Рейтинговая таблица организаций'!AI75</f>
        <v>60</v>
      </c>
      <c r="L73" s="20">
        <f>'Рейтинговая таблица организаций'!AJ75</f>
        <v>93</v>
      </c>
      <c r="M73" s="22">
        <f>'Рейтинговая таблица организаций'!AK75</f>
        <v>69.900000000000006</v>
      </c>
      <c r="N73" s="3">
        <f>'Рейтинговая таблица организаций'!AR75</f>
        <v>92</v>
      </c>
      <c r="O73" s="3">
        <f>'Рейтинговая таблица организаций'!AS75</f>
        <v>92</v>
      </c>
      <c r="P73" s="3">
        <f>'Рейтинговая таблица организаций'!AT75</f>
        <v>100</v>
      </c>
      <c r="Q73" s="22">
        <f>'Рейтинговая таблица организаций'!AU75</f>
        <v>93.6</v>
      </c>
      <c r="R73" s="3">
        <f>'Рейтинговая таблица организаций'!BB75</f>
        <v>92</v>
      </c>
      <c r="S73" s="3">
        <f>'Рейтинговая таблица организаций'!BC75</f>
        <v>92</v>
      </c>
      <c r="T73" s="3">
        <f>'Рейтинговая таблица организаций'!BD75</f>
        <v>92</v>
      </c>
      <c r="U73" s="22">
        <f>'Рейтинговая таблица организаций'!BE75</f>
        <v>92</v>
      </c>
      <c r="V73" s="23">
        <f>'Рейтинговая таблица организаций'!BF75</f>
        <v>90.140000000000015</v>
      </c>
    </row>
    <row r="74" spans="1:22" x14ac:dyDescent="0.25">
      <c r="A74" s="5">
        <f>'бланки '!D78</f>
        <v>73</v>
      </c>
      <c r="B74" s="5" t="str">
        <f>'Рейтинговая таблица организаций'!B76</f>
        <v>ГБОУ «СОШ №2 С.П. ЯНДАРЕ ИМ. Р. А. ГАНИЖЕВА»</v>
      </c>
      <c r="C74" s="3">
        <f>'Рейтинговая таблица организаций'!Q76</f>
        <v>100</v>
      </c>
      <c r="D74" s="3">
        <f>'Рейтинговая таблица организаций'!R76</f>
        <v>100</v>
      </c>
      <c r="E74" s="3">
        <f>'Рейтинговая таблица организаций'!S76</f>
        <v>99</v>
      </c>
      <c r="F74" s="22">
        <f>'Рейтинговая таблица организаций'!T76</f>
        <v>99.6</v>
      </c>
      <c r="G74" s="3">
        <f>'Рейтинговая таблица организаций'!Z76</f>
        <v>100</v>
      </c>
      <c r="H74" s="3">
        <f>'Рейтинговая таблица организаций'!AB76</f>
        <v>100</v>
      </c>
      <c r="I74" s="22">
        <f>'Рейтинговая таблица организаций'!AC76</f>
        <v>100</v>
      </c>
      <c r="J74" s="3">
        <f>'Рейтинговая таблица организаций'!AH76</f>
        <v>40</v>
      </c>
      <c r="K74" s="20">
        <f>'Рейтинговая таблица организаций'!AI76</f>
        <v>60</v>
      </c>
      <c r="L74" s="20">
        <f>'Рейтинговая таблица организаций'!AJ76</f>
        <v>98</v>
      </c>
      <c r="M74" s="22">
        <f>'Рейтинговая таблица организаций'!AK76</f>
        <v>65.400000000000006</v>
      </c>
      <c r="N74" s="3">
        <f>'Рейтинговая таблица организаций'!AR76</f>
        <v>100</v>
      </c>
      <c r="O74" s="3">
        <f>'Рейтинговая таблица организаций'!AS76</f>
        <v>100</v>
      </c>
      <c r="P74" s="3">
        <f>'Рейтинговая таблица организаций'!AT76</f>
        <v>100</v>
      </c>
      <c r="Q74" s="22">
        <f>'Рейтинговая таблица организаций'!AU76</f>
        <v>100</v>
      </c>
      <c r="R74" s="3">
        <f>'Рейтинговая таблица организаций'!BB76</f>
        <v>100</v>
      </c>
      <c r="S74" s="3">
        <f>'Рейтинговая таблица организаций'!BC76</f>
        <v>98</v>
      </c>
      <c r="T74" s="3">
        <f>'Рейтинговая таблица организаций'!BD76</f>
        <v>100</v>
      </c>
      <c r="U74" s="22">
        <f>'Рейтинговая таблица организаций'!BE76</f>
        <v>99.6</v>
      </c>
      <c r="V74" s="23">
        <f>'Рейтинговая таблица организаций'!BF76</f>
        <v>92.92</v>
      </c>
    </row>
    <row r="75" spans="1:22" x14ac:dyDescent="0.25">
      <c r="A75" s="5">
        <f>'бланки '!D79</f>
        <v>74</v>
      </c>
      <c r="B75" s="5" t="str">
        <f>'Рейтинговая таблица организаций'!B77</f>
        <v>ГБОУ «СОШ №3 С.П. ЯНДАРЕ»</v>
      </c>
      <c r="C75" s="3">
        <f>'Рейтинговая таблица организаций'!Q77</f>
        <v>100</v>
      </c>
      <c r="D75" s="3">
        <f>'Рейтинговая таблица организаций'!R77</f>
        <v>100</v>
      </c>
      <c r="E75" s="3">
        <f>'Рейтинговая таблица организаций'!S77</f>
        <v>99</v>
      </c>
      <c r="F75" s="22">
        <f>'Рейтинговая таблица организаций'!T77</f>
        <v>99.6</v>
      </c>
      <c r="G75" s="3">
        <f>'Рейтинговая таблица организаций'!Z77</f>
        <v>100</v>
      </c>
      <c r="H75" s="3">
        <f>'Рейтинговая таблица организаций'!AB77</f>
        <v>100</v>
      </c>
      <c r="I75" s="22">
        <f>'Рейтинговая таблица организаций'!AC77</f>
        <v>100</v>
      </c>
      <c r="J75" s="3">
        <f>'Рейтинговая таблица организаций'!AH77</f>
        <v>80</v>
      </c>
      <c r="K75" s="20">
        <f>'Рейтинговая таблица организаций'!AI77</f>
        <v>80</v>
      </c>
      <c r="L75" s="20">
        <f>'Рейтинговая таблица организаций'!AJ77</f>
        <v>96</v>
      </c>
      <c r="M75" s="22">
        <f>'Рейтинговая таблица организаций'!AK77</f>
        <v>84.8</v>
      </c>
      <c r="N75" s="3">
        <f>'Рейтинговая таблица организаций'!AR77</f>
        <v>100</v>
      </c>
      <c r="O75" s="3">
        <f>'Рейтинговая таблица организаций'!AS77</f>
        <v>99</v>
      </c>
      <c r="P75" s="3">
        <f>'Рейтинговая таблица организаций'!AT77</f>
        <v>100</v>
      </c>
      <c r="Q75" s="22">
        <f>'Рейтинговая таблица организаций'!AU77</f>
        <v>99.6</v>
      </c>
      <c r="R75" s="3">
        <f>'Рейтинговая таблица организаций'!BB77</f>
        <v>99</v>
      </c>
      <c r="S75" s="3">
        <f>'Рейтинговая таблица организаций'!BC77</f>
        <v>98</v>
      </c>
      <c r="T75" s="3">
        <f>'Рейтинговая таблица организаций'!BD77</f>
        <v>99</v>
      </c>
      <c r="U75" s="22">
        <f>'Рейтинговая таблица организаций'!BE77</f>
        <v>98.8</v>
      </c>
      <c r="V75" s="23">
        <f>'Рейтинговая таблица организаций'!BF77</f>
        <v>96.56</v>
      </c>
    </row>
    <row r="76" spans="1:22" x14ac:dyDescent="0.25">
      <c r="A76" s="5">
        <f>'бланки '!D80</f>
        <v>75</v>
      </c>
      <c r="B76" s="5" t="str">
        <f>'Рейтинговая таблица организаций'!B78</f>
        <v>ГБОУ КШ</v>
      </c>
      <c r="C76" s="3">
        <f>'Рейтинговая таблица организаций'!Q78</f>
        <v>100</v>
      </c>
      <c r="D76" s="3">
        <f>'Рейтинговая таблица организаций'!R78</f>
        <v>100</v>
      </c>
      <c r="E76" s="3">
        <f>'Рейтинговая таблица организаций'!S78</f>
        <v>95</v>
      </c>
      <c r="F76" s="22">
        <f>'Рейтинговая таблица организаций'!T78</f>
        <v>98</v>
      </c>
      <c r="G76" s="3">
        <f>'Рейтинговая таблица организаций'!Z78</f>
        <v>100</v>
      </c>
      <c r="H76" s="3">
        <f>'Рейтинговая таблица организаций'!AB78</f>
        <v>99</v>
      </c>
      <c r="I76" s="22">
        <f>'Рейтинговая таблица организаций'!AC78</f>
        <v>99.5</v>
      </c>
      <c r="J76" s="3">
        <f>'Рейтинговая таблица организаций'!AH78</f>
        <v>60</v>
      </c>
      <c r="K76" s="20">
        <f>'Рейтинговая таблица организаций'!AI78</f>
        <v>100</v>
      </c>
      <c r="L76" s="20">
        <f>'Рейтинговая таблица организаций'!AJ78</f>
        <v>95</v>
      </c>
      <c r="M76" s="22">
        <f>'Рейтинговая таблица организаций'!AK78</f>
        <v>86.5</v>
      </c>
      <c r="N76" s="3">
        <f>'Рейтинговая таблица организаций'!AR78</f>
        <v>100</v>
      </c>
      <c r="O76" s="3">
        <f>'Рейтинговая таблица организаций'!AS78</f>
        <v>100</v>
      </c>
      <c r="P76" s="3">
        <f>'Рейтинговая таблица организаций'!AT78</f>
        <v>100</v>
      </c>
      <c r="Q76" s="22">
        <f>'Рейтинговая таблица организаций'!AU78</f>
        <v>100</v>
      </c>
      <c r="R76" s="3">
        <f>'Рейтинговая таблица организаций'!BB78</f>
        <v>100</v>
      </c>
      <c r="S76" s="3">
        <f>'Рейтинговая таблица организаций'!BC78</f>
        <v>98</v>
      </c>
      <c r="T76" s="3">
        <f>'Рейтинговая таблица организаций'!BD78</f>
        <v>99</v>
      </c>
      <c r="U76" s="22">
        <f>'Рейтинговая таблица организаций'!BE78</f>
        <v>99.1</v>
      </c>
      <c r="V76" s="23">
        <f>'Рейтинговая таблица организаций'!BF78</f>
        <v>96.62</v>
      </c>
    </row>
    <row r="77" spans="1:22" x14ac:dyDescent="0.25">
      <c r="A77" s="5">
        <f>'бланки '!D81</f>
        <v>76</v>
      </c>
      <c r="B77" s="5" t="str">
        <f>'Рейтинговая таблица организаций'!B79</f>
        <v>ГБОУ «СОШ №3 С.П. СУРХАХИ»</v>
      </c>
      <c r="C77" s="3">
        <f>'Рейтинговая таблица организаций'!Q79</f>
        <v>100</v>
      </c>
      <c r="D77" s="3">
        <f>'Рейтинговая таблица организаций'!R79</f>
        <v>100</v>
      </c>
      <c r="E77" s="3">
        <f>'Рейтинговая таблица организаций'!S79</f>
        <v>98</v>
      </c>
      <c r="F77" s="22">
        <f>'Рейтинговая таблица организаций'!T79</f>
        <v>99.2</v>
      </c>
      <c r="G77" s="3">
        <f>'Рейтинговая таблица организаций'!Z79</f>
        <v>100</v>
      </c>
      <c r="H77" s="3">
        <f>'Рейтинговая таблица организаций'!AB79</f>
        <v>100</v>
      </c>
      <c r="I77" s="22">
        <f>'Рейтинговая таблица организаций'!AC79</f>
        <v>100</v>
      </c>
      <c r="J77" s="3">
        <f>'Рейтинговая таблица организаций'!AH79</f>
        <v>40</v>
      </c>
      <c r="K77" s="20">
        <f>'Рейтинговая таблица организаций'!AI79</f>
        <v>60</v>
      </c>
      <c r="L77" s="20">
        <f>'Рейтинговая таблица организаций'!AJ79</f>
        <v>96</v>
      </c>
      <c r="M77" s="22">
        <f>'Рейтинговая таблица организаций'!AK79</f>
        <v>64.8</v>
      </c>
      <c r="N77" s="3">
        <f>'Рейтинговая таблица организаций'!AR79</f>
        <v>99</v>
      </c>
      <c r="O77" s="3">
        <f>'Рейтинговая таблица организаций'!AS79</f>
        <v>100</v>
      </c>
      <c r="P77" s="3">
        <f>'Рейтинговая таблица организаций'!AT79</f>
        <v>99</v>
      </c>
      <c r="Q77" s="22">
        <f>'Рейтинговая таблица организаций'!AU79</f>
        <v>99.4</v>
      </c>
      <c r="R77" s="3">
        <f>'Рейтинговая таблица организаций'!BB79</f>
        <v>99</v>
      </c>
      <c r="S77" s="3">
        <f>'Рейтинговая таблица организаций'!BC79</f>
        <v>100</v>
      </c>
      <c r="T77" s="3">
        <f>'Рейтинговая таблица организаций'!BD79</f>
        <v>100</v>
      </c>
      <c r="U77" s="22">
        <f>'Рейтинговая таблица организаций'!BE79</f>
        <v>99.7</v>
      </c>
      <c r="V77" s="23">
        <f>'Рейтинговая таблица организаций'!BF79</f>
        <v>92.61999999999999</v>
      </c>
    </row>
    <row r="78" spans="1:22" x14ac:dyDescent="0.25">
      <c r="A78" s="5">
        <f>'бланки '!D82</f>
        <v>77</v>
      </c>
      <c r="B78" s="5" t="str">
        <f>'Рейтинговая таблица организаций'!B80</f>
        <v>ГБОУ «СОШ №1 С.П. АЛИ-ЮРТ»</v>
      </c>
      <c r="C78" s="3">
        <f>'Рейтинговая таблица организаций'!Q80</f>
        <v>100</v>
      </c>
      <c r="D78" s="3">
        <f>'Рейтинговая таблица организаций'!R80</f>
        <v>100</v>
      </c>
      <c r="E78" s="3">
        <f>'Рейтинговая таблица организаций'!S80</f>
        <v>99</v>
      </c>
      <c r="F78" s="22">
        <f>'Рейтинговая таблица организаций'!T80</f>
        <v>99.6</v>
      </c>
      <c r="G78" s="3">
        <f>'Рейтинговая таблица организаций'!Z80</f>
        <v>100</v>
      </c>
      <c r="H78" s="3">
        <f>'Рейтинговая таблица организаций'!AB80</f>
        <v>100</v>
      </c>
      <c r="I78" s="22">
        <f>'Рейтинговая таблица организаций'!AC80</f>
        <v>100</v>
      </c>
      <c r="J78" s="3">
        <f>'Рейтинговая таблица организаций'!AH80</f>
        <v>60</v>
      </c>
      <c r="K78" s="20">
        <f>'Рейтинговая таблица организаций'!AI80</f>
        <v>60</v>
      </c>
      <c r="L78" s="20">
        <f>'Рейтинговая таблица организаций'!AJ80</f>
        <v>99</v>
      </c>
      <c r="M78" s="22">
        <f>'Рейтинговая таблица организаций'!AK80</f>
        <v>71.7</v>
      </c>
      <c r="N78" s="3">
        <f>'Рейтинговая таблица организаций'!AR80</f>
        <v>99</v>
      </c>
      <c r="O78" s="3">
        <f>'Рейтинговая таблица организаций'!AS80</f>
        <v>100</v>
      </c>
      <c r="P78" s="3">
        <f>'Рейтинговая таблица организаций'!AT80</f>
        <v>100</v>
      </c>
      <c r="Q78" s="22">
        <f>'Рейтинговая таблица организаций'!AU80</f>
        <v>99.6</v>
      </c>
      <c r="R78" s="3">
        <f>'Рейтинговая таблица организаций'!BB80</f>
        <v>100</v>
      </c>
      <c r="S78" s="3">
        <f>'Рейтинговая таблица организаций'!BC80</f>
        <v>99</v>
      </c>
      <c r="T78" s="3">
        <f>'Рейтинговая таблица организаций'!BD80</f>
        <v>100</v>
      </c>
      <c r="U78" s="22">
        <f>'Рейтинговая таблица организаций'!BE80</f>
        <v>99.8</v>
      </c>
      <c r="V78" s="23">
        <f>'Рейтинговая таблица организаций'!BF80</f>
        <v>94.14</v>
      </c>
    </row>
    <row r="79" spans="1:22" x14ac:dyDescent="0.25">
      <c r="A79" s="5">
        <f>'бланки '!D83</f>
        <v>78</v>
      </c>
      <c r="B79" s="5" t="str">
        <f>'Рейтинговая таблица организаций'!B81</f>
        <v>ГБДОУ Детский сад №2 с.п. Кантышево «Аленький цветочек»</v>
      </c>
      <c r="C79" s="3">
        <f>'Рейтинговая таблица организаций'!Q81</f>
        <v>100</v>
      </c>
      <c r="D79" s="3">
        <f>'Рейтинговая таблица организаций'!R81</f>
        <v>100</v>
      </c>
      <c r="E79" s="3">
        <f>'Рейтинговая таблица организаций'!S81</f>
        <v>96</v>
      </c>
      <c r="F79" s="22">
        <f>'Рейтинговая таблица организаций'!T81</f>
        <v>98.4</v>
      </c>
      <c r="G79" s="3">
        <f>'Рейтинговая таблица организаций'!Z81</f>
        <v>100</v>
      </c>
      <c r="H79" s="3">
        <f>'Рейтинговая таблица организаций'!AB81</f>
        <v>97</v>
      </c>
      <c r="I79" s="22">
        <f>'Рейтинговая таблица организаций'!AC81</f>
        <v>98.5</v>
      </c>
      <c r="J79" s="3">
        <f>'Рейтинговая таблица организаций'!AH81</f>
        <v>80</v>
      </c>
      <c r="K79" s="20">
        <f>'Рейтинговая таблица организаций'!AI81</f>
        <v>60</v>
      </c>
      <c r="L79" s="20">
        <f>'Рейтинговая таблица организаций'!AJ81</f>
        <v>90</v>
      </c>
      <c r="M79" s="22">
        <f>'Рейтинговая таблица организаций'!AK81</f>
        <v>75</v>
      </c>
      <c r="N79" s="3">
        <f>'Рейтинговая таблица организаций'!AR81</f>
        <v>99</v>
      </c>
      <c r="O79" s="3">
        <f>'Рейтинговая таблица организаций'!AS81</f>
        <v>98</v>
      </c>
      <c r="P79" s="3">
        <f>'Рейтинговая таблица организаций'!AT81</f>
        <v>100</v>
      </c>
      <c r="Q79" s="22">
        <f>'Рейтинговая таблица организаций'!AU81</f>
        <v>98.8</v>
      </c>
      <c r="R79" s="3">
        <f>'Рейтинговая таблица организаций'!BB81</f>
        <v>97</v>
      </c>
      <c r="S79" s="3">
        <f>'Рейтинговая таблица организаций'!BC81</f>
        <v>99</v>
      </c>
      <c r="T79" s="3">
        <f>'Рейтинговая таблица организаций'!BD81</f>
        <v>98</v>
      </c>
      <c r="U79" s="22">
        <f>'Рейтинговая таблица организаций'!BE81</f>
        <v>97.9</v>
      </c>
      <c r="V79" s="23">
        <f>'Рейтинговая таблица организаций'!BF81</f>
        <v>93.72</v>
      </c>
    </row>
    <row r="80" spans="1:22" x14ac:dyDescent="0.25">
      <c r="A80" s="5">
        <f>'бланки '!D84</f>
        <v>79</v>
      </c>
      <c r="B80" s="5" t="str">
        <f>'Рейтинговая таблица организаций'!B82</f>
        <v>ГБДОУ «ДЕТСКИЙ САД №1 С. П. СУРХАХИ «НЕПОСЕДЫ»</v>
      </c>
      <c r="C80" s="3">
        <f>'Рейтинговая таблица организаций'!Q82</f>
        <v>100</v>
      </c>
      <c r="D80" s="3">
        <f>'Рейтинговая таблица организаций'!R82</f>
        <v>100</v>
      </c>
      <c r="E80" s="3">
        <f>'Рейтинговая таблица организаций'!S82</f>
        <v>98</v>
      </c>
      <c r="F80" s="22">
        <f>'Рейтинговая таблица организаций'!T82</f>
        <v>99.2</v>
      </c>
      <c r="G80" s="3">
        <f>'Рейтинговая таблица организаций'!Z82</f>
        <v>100</v>
      </c>
      <c r="H80" s="3">
        <f>'Рейтинговая таблица организаций'!AB82</f>
        <v>98</v>
      </c>
      <c r="I80" s="22">
        <f>'Рейтинговая таблица организаций'!AC82</f>
        <v>99</v>
      </c>
      <c r="J80" s="3">
        <f>'Рейтинговая таблица организаций'!AH82</f>
        <v>100</v>
      </c>
      <c r="K80" s="20">
        <f>'Рейтинговая таблица организаций'!AI82</f>
        <v>60</v>
      </c>
      <c r="L80" s="20">
        <f>'Рейтинговая таблица организаций'!AJ82</f>
        <v>90</v>
      </c>
      <c r="M80" s="22">
        <f>'Рейтинговая таблица организаций'!AK82</f>
        <v>81</v>
      </c>
      <c r="N80" s="3">
        <f>'Рейтинговая таблица организаций'!AR82</f>
        <v>98</v>
      </c>
      <c r="O80" s="3">
        <f>'Рейтинговая таблица организаций'!AS82</f>
        <v>98</v>
      </c>
      <c r="P80" s="3">
        <f>'Рейтинговая таблица организаций'!AT82</f>
        <v>99</v>
      </c>
      <c r="Q80" s="22">
        <f>'Рейтинговая таблица организаций'!AU82</f>
        <v>98.2</v>
      </c>
      <c r="R80" s="3">
        <f>'Рейтинговая таблица организаций'!BB82</f>
        <v>96</v>
      </c>
      <c r="S80" s="3">
        <f>'Рейтинговая таблица организаций'!BC82</f>
        <v>98</v>
      </c>
      <c r="T80" s="3">
        <f>'Рейтинговая таблица организаций'!BD82</f>
        <v>96</v>
      </c>
      <c r="U80" s="22">
        <f>'Рейтинговая таблица организаций'!BE82</f>
        <v>96.4</v>
      </c>
      <c r="V80" s="23">
        <f>'Рейтинговая таблица организаций'!BF82</f>
        <v>94.759999999999991</v>
      </c>
    </row>
    <row r="81" spans="1:22" x14ac:dyDescent="0.25">
      <c r="A81" s="5">
        <f>'бланки '!D85</f>
        <v>80</v>
      </c>
      <c r="B81" s="5" t="str">
        <f>'Рейтинговая таблица организаций'!B83</f>
        <v>ГБУ ДО РСШ «Назрань»</v>
      </c>
      <c r="C81" s="3">
        <f>'Рейтинговая таблица организаций'!Q83</f>
        <v>100</v>
      </c>
      <c r="D81" s="3">
        <f>'Рейтинговая таблица организаций'!R83</f>
        <v>100</v>
      </c>
      <c r="E81" s="3">
        <f>'Рейтинговая таблица организаций'!S83</f>
        <v>95</v>
      </c>
      <c r="F81" s="22">
        <f>'Рейтинговая таблица организаций'!T83</f>
        <v>98</v>
      </c>
      <c r="G81" s="3">
        <f>'Рейтинговая таблица организаций'!Z83</f>
        <v>100</v>
      </c>
      <c r="H81" s="3">
        <f>'Рейтинговая таблица организаций'!AB83</f>
        <v>94</v>
      </c>
      <c r="I81" s="22">
        <f>'Рейтинговая таблица организаций'!AC83</f>
        <v>97</v>
      </c>
      <c r="J81" s="3">
        <f>'Рейтинговая таблица организаций'!AH83</f>
        <v>80</v>
      </c>
      <c r="K81" s="20">
        <f>'Рейтинговая таблица организаций'!AI83</f>
        <v>80</v>
      </c>
      <c r="L81" s="20">
        <f>'Рейтинговая таблица организаций'!AJ83</f>
        <v>94</v>
      </c>
      <c r="M81" s="22">
        <f>'Рейтинговая таблица организаций'!AK83</f>
        <v>84.2</v>
      </c>
      <c r="N81" s="3">
        <f>'Рейтинговая таблица организаций'!AR83</f>
        <v>97</v>
      </c>
      <c r="O81" s="3">
        <f>'Рейтинговая таблица организаций'!AS83</f>
        <v>95</v>
      </c>
      <c r="P81" s="3">
        <f>'Рейтинговая таблица организаций'!AT83</f>
        <v>98</v>
      </c>
      <c r="Q81" s="22">
        <f>'Рейтинговая таблица организаций'!AU83</f>
        <v>96.4</v>
      </c>
      <c r="R81" s="3">
        <f>'Рейтинговая таблица организаций'!BB83</f>
        <v>97</v>
      </c>
      <c r="S81" s="3">
        <f>'Рейтинговая таблица организаций'!BC83</f>
        <v>97</v>
      </c>
      <c r="T81" s="3">
        <f>'Рейтинговая таблица организаций'!BD83</f>
        <v>97</v>
      </c>
      <c r="U81" s="22">
        <f>'Рейтинговая таблица организаций'!BE83</f>
        <v>97</v>
      </c>
      <c r="V81" s="23">
        <f>'Рейтинговая таблица организаций'!BF83</f>
        <v>94.52000000000001</v>
      </c>
    </row>
    <row r="82" spans="1:22" x14ac:dyDescent="0.25">
      <c r="A82" s="5">
        <f>'бланки '!D86</f>
        <v>81</v>
      </c>
      <c r="B82" s="5" t="str">
        <f>'Рейтинговая таблица организаций'!B84</f>
        <v>ГБУ ДО РСШ по тяжелой атлетике</v>
      </c>
      <c r="C82" s="3">
        <f>'Рейтинговая таблица организаций'!Q84</f>
        <v>100</v>
      </c>
      <c r="D82" s="3">
        <f>'Рейтинговая таблица организаций'!R84</f>
        <v>100</v>
      </c>
      <c r="E82" s="3">
        <f>'Рейтинговая таблица организаций'!S84</f>
        <v>97</v>
      </c>
      <c r="F82" s="22">
        <f>'Рейтинговая таблица организаций'!T84</f>
        <v>98.8</v>
      </c>
      <c r="G82" s="3">
        <f>'Рейтинговая таблица организаций'!Z84</f>
        <v>100</v>
      </c>
      <c r="H82" s="3">
        <f>'Рейтинговая таблица организаций'!AB84</f>
        <v>97</v>
      </c>
      <c r="I82" s="22">
        <f>'Рейтинговая таблица организаций'!AC84</f>
        <v>98.5</v>
      </c>
      <c r="J82" s="3">
        <f>'Рейтинговая таблица организаций'!AH84</f>
        <v>60</v>
      </c>
      <c r="K82" s="20">
        <f>'Рейтинговая таблица организаций'!AI84</f>
        <v>100</v>
      </c>
      <c r="L82" s="20">
        <f>'Рейтинговая таблица организаций'!AJ84</f>
        <v>100</v>
      </c>
      <c r="M82" s="22">
        <f>'Рейтинговая таблица организаций'!AK84</f>
        <v>88</v>
      </c>
      <c r="N82" s="3">
        <f>'Рейтинговая таблица организаций'!AR84</f>
        <v>100</v>
      </c>
      <c r="O82" s="3">
        <f>'Рейтинговая таблица организаций'!AS84</f>
        <v>97</v>
      </c>
      <c r="P82" s="3">
        <f>'Рейтинговая таблица организаций'!AT84</f>
        <v>99</v>
      </c>
      <c r="Q82" s="22">
        <f>'Рейтинговая таблица организаций'!AU84</f>
        <v>98.6</v>
      </c>
      <c r="R82" s="3">
        <f>'Рейтинговая таблица организаций'!BB84</f>
        <v>100</v>
      </c>
      <c r="S82" s="3">
        <f>'Рейтинговая таблица организаций'!BC84</f>
        <v>95</v>
      </c>
      <c r="T82" s="3">
        <f>'Рейтинговая таблица организаций'!BD84</f>
        <v>97</v>
      </c>
      <c r="U82" s="22">
        <f>'Рейтинговая таблица организаций'!BE84</f>
        <v>97.5</v>
      </c>
      <c r="V82" s="23">
        <f>'Рейтинговая таблица организаций'!BF84</f>
        <v>96.28</v>
      </c>
    </row>
    <row r="83" spans="1:22" x14ac:dyDescent="0.25">
      <c r="A83" s="5">
        <f>'бланки '!D87</f>
        <v>82</v>
      </c>
      <c r="B83" s="5" t="str">
        <f>'Рейтинговая таблица организаций'!B85</f>
        <v>ГБУ ДО РСШ «СУРХО»</v>
      </c>
      <c r="C83" s="3">
        <f>'Рейтинговая таблица организаций'!Q85</f>
        <v>100</v>
      </c>
      <c r="D83" s="3">
        <f>'Рейтинговая таблица организаций'!R85</f>
        <v>100</v>
      </c>
      <c r="E83" s="3">
        <f>'Рейтинговая таблица организаций'!S85</f>
        <v>95</v>
      </c>
      <c r="F83" s="22">
        <f>'Рейтинговая таблица организаций'!T85</f>
        <v>98</v>
      </c>
      <c r="G83" s="3">
        <f>'Рейтинговая таблица организаций'!Z85</f>
        <v>100</v>
      </c>
      <c r="H83" s="3">
        <f>'Рейтинговая таблица организаций'!AB85</f>
        <v>94</v>
      </c>
      <c r="I83" s="22">
        <f>'Рейтинговая таблица организаций'!AC85</f>
        <v>97</v>
      </c>
      <c r="J83" s="3">
        <f>'Рейтинговая таблица организаций'!AH85</f>
        <v>40</v>
      </c>
      <c r="K83" s="20">
        <f>'Рейтинговая таблица организаций'!AI85</f>
        <v>100</v>
      </c>
      <c r="L83" s="20">
        <f>'Рейтинговая таблица организаций'!AJ85</f>
        <v>92</v>
      </c>
      <c r="M83" s="22">
        <f>'Рейтинговая таблица организаций'!AK85</f>
        <v>79.599999999999994</v>
      </c>
      <c r="N83" s="3">
        <f>'Рейтинговая таблица организаций'!AR85</f>
        <v>97</v>
      </c>
      <c r="O83" s="3">
        <f>'Рейтинговая таблица организаций'!AS85</f>
        <v>96</v>
      </c>
      <c r="P83" s="3">
        <f>'Рейтинговая таблица организаций'!AT85</f>
        <v>97</v>
      </c>
      <c r="Q83" s="22">
        <f>'Рейтинговая таблица организаций'!AU85</f>
        <v>96.6</v>
      </c>
      <c r="R83" s="3">
        <f>'Рейтинговая таблица организаций'!BB85</f>
        <v>98</v>
      </c>
      <c r="S83" s="3">
        <f>'Рейтинговая таблица организаций'!BC85</f>
        <v>96</v>
      </c>
      <c r="T83" s="3">
        <f>'Рейтинговая таблица организаций'!BD85</f>
        <v>97</v>
      </c>
      <c r="U83" s="22">
        <f>'Рейтинговая таблица организаций'!BE85</f>
        <v>97.1</v>
      </c>
      <c r="V83" s="23">
        <f>'Рейтинговая таблица организаций'!BF85</f>
        <v>93.660000000000011</v>
      </c>
    </row>
    <row r="84" spans="1:22" x14ac:dyDescent="0.25">
      <c r="A84" s="5">
        <f>'бланки '!D88</f>
        <v>83</v>
      </c>
      <c r="B84" s="5" t="str">
        <f>'Рейтинговая таблица организаций'!B86</f>
        <v>ГБУ ДО «Республиканский хоккейный центр»</v>
      </c>
      <c r="C84" s="3">
        <f>'Рейтинговая таблица организаций'!Q86</f>
        <v>100</v>
      </c>
      <c r="D84" s="3">
        <f>'Рейтинговая таблица организаций'!R86</f>
        <v>100</v>
      </c>
      <c r="E84" s="3">
        <f>'Рейтинговая таблица организаций'!S86</f>
        <v>94</v>
      </c>
      <c r="F84" s="22">
        <f>'Рейтинговая таблица организаций'!T86</f>
        <v>97.6</v>
      </c>
      <c r="G84" s="3">
        <f>'Рейтинговая таблица организаций'!Z86</f>
        <v>100</v>
      </c>
      <c r="H84" s="3">
        <f>'Рейтинговая таблица организаций'!AB86</f>
        <v>95</v>
      </c>
      <c r="I84" s="22">
        <f>'Рейтинговая таблица организаций'!AC86</f>
        <v>97.5</v>
      </c>
      <c r="J84" s="3">
        <f>'Рейтинговая таблица организаций'!AH86</f>
        <v>40</v>
      </c>
      <c r="K84" s="20">
        <f>'Рейтинговая таблица организаций'!AI86</f>
        <v>100</v>
      </c>
      <c r="L84" s="20">
        <f>'Рейтинговая таблица организаций'!AJ86</f>
        <v>100</v>
      </c>
      <c r="M84" s="22">
        <f>'Рейтинговая таблица организаций'!AK86</f>
        <v>82</v>
      </c>
      <c r="N84" s="3">
        <f>'Рейтинговая таблица организаций'!AR86</f>
        <v>99</v>
      </c>
      <c r="O84" s="3">
        <f>'Рейтинговая таблица организаций'!AS86</f>
        <v>97</v>
      </c>
      <c r="P84" s="3">
        <f>'Рейтинговая таблица организаций'!AT86</f>
        <v>99</v>
      </c>
      <c r="Q84" s="22">
        <f>'Рейтинговая таблица организаций'!AU86</f>
        <v>98.2</v>
      </c>
      <c r="R84" s="3">
        <f>'Рейтинговая таблица организаций'!BB86</f>
        <v>98</v>
      </c>
      <c r="S84" s="3">
        <f>'Рейтинговая таблица организаций'!BC86</f>
        <v>96</v>
      </c>
      <c r="T84" s="3">
        <f>'Рейтинговая таблица организаций'!BD86</f>
        <v>98</v>
      </c>
      <c r="U84" s="22">
        <f>'Рейтинговая таблица организаций'!BE86</f>
        <v>97.6</v>
      </c>
      <c r="V84" s="23">
        <f>'Рейтинговая таблица организаций'!BF86</f>
        <v>94.58</v>
      </c>
    </row>
    <row r="85" spans="1:22" x14ac:dyDescent="0.25">
      <c r="A85" s="5">
        <f>'бланки '!D89</f>
        <v>84</v>
      </c>
      <c r="B85" s="5" t="str">
        <f>'Рейтинговая таблица организаций'!B87</f>
        <v>ГБУ ДО РСШ «Ангушт»</v>
      </c>
      <c r="C85" s="3">
        <f>'Рейтинговая таблица организаций'!Q87</f>
        <v>100</v>
      </c>
      <c r="D85" s="3">
        <f>'Рейтинговая таблица организаций'!R87</f>
        <v>100</v>
      </c>
      <c r="E85" s="3">
        <f>'Рейтинговая таблица организаций'!S87</f>
        <v>100</v>
      </c>
      <c r="F85" s="22">
        <f>'Рейтинговая таблица организаций'!T87</f>
        <v>100</v>
      </c>
      <c r="G85" s="3">
        <f>'Рейтинговая таблица организаций'!Z87</f>
        <v>100</v>
      </c>
      <c r="H85" s="3">
        <f>'Рейтинговая таблица организаций'!AB87</f>
        <v>92</v>
      </c>
      <c r="I85" s="22">
        <f>'Рейтинговая таблица организаций'!AC87</f>
        <v>96</v>
      </c>
      <c r="J85" s="3">
        <f>'Рейтинговая таблица организаций'!AH87</f>
        <v>20</v>
      </c>
      <c r="K85" s="20">
        <f>'Рейтинговая таблица организаций'!AI87</f>
        <v>100</v>
      </c>
      <c r="L85" s="20">
        <f>'Рейтинговая таблица организаций'!AJ87</f>
        <v>90</v>
      </c>
      <c r="M85" s="22">
        <f>'Рейтинговая таблица организаций'!AK87</f>
        <v>73</v>
      </c>
      <c r="N85" s="3">
        <f>'Рейтинговая таблица организаций'!AR87</f>
        <v>98</v>
      </c>
      <c r="O85" s="3">
        <f>'Рейтинговая таблица организаций'!AS87</f>
        <v>100</v>
      </c>
      <c r="P85" s="3">
        <f>'Рейтинговая таблица организаций'!AT87</f>
        <v>100</v>
      </c>
      <c r="Q85" s="22">
        <f>'Рейтинговая таблица организаций'!AU87</f>
        <v>99.2</v>
      </c>
      <c r="R85" s="3">
        <f>'Рейтинговая таблица организаций'!BB87</f>
        <v>98</v>
      </c>
      <c r="S85" s="3">
        <f>'Рейтинговая таблица организаций'!BC87</f>
        <v>100</v>
      </c>
      <c r="T85" s="3">
        <f>'Рейтинговая таблица организаций'!BD87</f>
        <v>95</v>
      </c>
      <c r="U85" s="22">
        <f>'Рейтинговая таблица организаций'!BE87</f>
        <v>96.9</v>
      </c>
      <c r="V85" s="23">
        <f>'Рейтинговая таблица организаций'!BF87</f>
        <v>93.02000000000001</v>
      </c>
    </row>
    <row r="86" spans="1:22" x14ac:dyDescent="0.25">
      <c r="A86" s="5">
        <f>'бланки '!D90</f>
        <v>85</v>
      </c>
      <c r="B86" s="5" t="str">
        <f>'Рейтинговая таблица организаций'!B88</f>
        <v>ГБУ ДО «СПОРТИВНАЯ ШКОЛА ОЛИМПИЙСКОГО РЕЗЕРВА ПО ВОЛЬНОЙ БОРЬБЕ «НАЗРАНЬ»</v>
      </c>
      <c r="C86" s="3">
        <f>'Рейтинговая таблица организаций'!Q88</f>
        <v>100</v>
      </c>
      <c r="D86" s="3">
        <f>'Рейтинговая таблица организаций'!R88</f>
        <v>100</v>
      </c>
      <c r="E86" s="3">
        <f>'Рейтинговая таблица организаций'!S88</f>
        <v>99</v>
      </c>
      <c r="F86" s="22">
        <f>'Рейтинговая таблица организаций'!T88</f>
        <v>99.6</v>
      </c>
      <c r="G86" s="3">
        <f>'Рейтинговая таблица организаций'!Z88</f>
        <v>100</v>
      </c>
      <c r="H86" s="3">
        <f>'Рейтинговая таблица организаций'!AB88</f>
        <v>92</v>
      </c>
      <c r="I86" s="22">
        <f>'Рейтинговая таблица организаций'!AC88</f>
        <v>96</v>
      </c>
      <c r="J86" s="3">
        <f>'Рейтинговая таблица организаций'!AH88</f>
        <v>60</v>
      </c>
      <c r="K86" s="20">
        <f>'Рейтинговая таблица организаций'!AI88</f>
        <v>100</v>
      </c>
      <c r="L86" s="20">
        <f>'Рейтинговая таблица организаций'!AJ88</f>
        <v>90</v>
      </c>
      <c r="M86" s="22">
        <f>'Рейтинговая таблица организаций'!AK88</f>
        <v>85</v>
      </c>
      <c r="N86" s="3">
        <f>'Рейтинговая таблица организаций'!AR88</f>
        <v>99</v>
      </c>
      <c r="O86" s="3">
        <f>'Рейтинговая таблица организаций'!AS88</f>
        <v>99</v>
      </c>
      <c r="P86" s="3">
        <f>'Рейтинговая таблица организаций'!AT88</f>
        <v>100</v>
      </c>
      <c r="Q86" s="22">
        <f>'Рейтинговая таблица организаций'!AU88</f>
        <v>99.2</v>
      </c>
      <c r="R86" s="3">
        <f>'Рейтинговая таблица организаций'!BB88</f>
        <v>99</v>
      </c>
      <c r="S86" s="3">
        <f>'Рейтинговая таблица организаций'!BC88</f>
        <v>95</v>
      </c>
      <c r="T86" s="3">
        <f>'Рейтинговая таблица организаций'!BD88</f>
        <v>98</v>
      </c>
      <c r="U86" s="22">
        <f>'Рейтинговая таблица организаций'!BE88</f>
        <v>97.7</v>
      </c>
      <c r="V86" s="23">
        <f>'Рейтинговая таблица организаций'!BF88</f>
        <v>95.5</v>
      </c>
    </row>
    <row r="87" spans="1:22" x14ac:dyDescent="0.25">
      <c r="A87" s="5">
        <f>'бланки '!D91</f>
        <v>86</v>
      </c>
      <c r="B87" s="5" t="str">
        <f>'Рейтинговая таблица организаций'!B89</f>
        <v>ГБУ ДО «ДЕТСКО-ЮНОШЕСКАЯ СПОРТИВНАЯ ШКОЛА «ТРОИЦКАЯ»</v>
      </c>
      <c r="C87" s="3">
        <f>'Рейтинговая таблица организаций'!Q89</f>
        <v>100</v>
      </c>
      <c r="D87" s="3">
        <f>'Рейтинговая таблица организаций'!R89</f>
        <v>100</v>
      </c>
      <c r="E87" s="3">
        <f>'Рейтинговая таблица организаций'!S89</f>
        <v>97</v>
      </c>
      <c r="F87" s="22">
        <f>'Рейтинговая таблица организаций'!T89</f>
        <v>98.8</v>
      </c>
      <c r="G87" s="3">
        <f>'Рейтинговая таблица организаций'!Z89</f>
        <v>100</v>
      </c>
      <c r="H87" s="3">
        <f>'Рейтинговая таблица организаций'!AB89</f>
        <v>95</v>
      </c>
      <c r="I87" s="22">
        <f>'Рейтинговая таблица организаций'!AC89</f>
        <v>97.5</v>
      </c>
      <c r="J87" s="3">
        <f>'Рейтинговая таблица организаций'!AH89</f>
        <v>80</v>
      </c>
      <c r="K87" s="20">
        <f>'Рейтинговая таблица организаций'!AI89</f>
        <v>100</v>
      </c>
      <c r="L87" s="20">
        <f>'Рейтинговая таблица организаций'!AJ89</f>
        <v>100</v>
      </c>
      <c r="M87" s="22">
        <f>'Рейтинговая таблица организаций'!AK89</f>
        <v>94</v>
      </c>
      <c r="N87" s="3">
        <f>'Рейтинговая таблица организаций'!AR89</f>
        <v>99</v>
      </c>
      <c r="O87" s="3">
        <f>'Рейтинговая таблица организаций'!AS89</f>
        <v>99</v>
      </c>
      <c r="P87" s="3">
        <f>'Рейтинговая таблица организаций'!AT89</f>
        <v>98</v>
      </c>
      <c r="Q87" s="22">
        <f>'Рейтинговая таблица организаций'!AU89</f>
        <v>98.8</v>
      </c>
      <c r="R87" s="3">
        <f>'Рейтинговая таблица организаций'!BB89</f>
        <v>100</v>
      </c>
      <c r="S87" s="3">
        <f>'Рейтинговая таблица организаций'!BC89</f>
        <v>97</v>
      </c>
      <c r="T87" s="3">
        <f>'Рейтинговая таблица организаций'!BD89</f>
        <v>98</v>
      </c>
      <c r="U87" s="22">
        <f>'Рейтинговая таблица организаций'!BE89</f>
        <v>98.4</v>
      </c>
      <c r="V87" s="23">
        <f>'Рейтинговая таблица организаций'!BF89</f>
        <v>97.5</v>
      </c>
    </row>
    <row r="88" spans="1:22" x14ac:dyDescent="0.25">
      <c r="A88" s="5">
        <f>'бланки '!D92</f>
        <v>87</v>
      </c>
      <c r="B88" s="5" t="str">
        <f>'Рейтинговая таблица организаций'!B90</f>
        <v>ГБУ ДО «РСШОР по тхэквондо»</v>
      </c>
      <c r="C88" s="3">
        <f>'Рейтинговая таблица организаций'!Q90</f>
        <v>100</v>
      </c>
      <c r="D88" s="3">
        <f>'Рейтинговая таблица организаций'!R90</f>
        <v>100</v>
      </c>
      <c r="E88" s="3">
        <f>'Рейтинговая таблица организаций'!S90</f>
        <v>98</v>
      </c>
      <c r="F88" s="22">
        <f>'Рейтинговая таблица организаций'!T90</f>
        <v>99.2</v>
      </c>
      <c r="G88" s="3">
        <f>'Рейтинговая таблица организаций'!Z90</f>
        <v>100</v>
      </c>
      <c r="H88" s="3">
        <f>'Рейтинговая таблица организаций'!AB90</f>
        <v>98</v>
      </c>
      <c r="I88" s="22">
        <f>'Рейтинговая таблица организаций'!AC90</f>
        <v>99</v>
      </c>
      <c r="J88" s="3">
        <f>'Рейтинговая таблица организаций'!AH90</f>
        <v>40</v>
      </c>
      <c r="K88" s="20">
        <f>'Рейтинговая таблица организаций'!AI90</f>
        <v>100</v>
      </c>
      <c r="L88" s="20">
        <f>'Рейтинговая таблица организаций'!AJ90</f>
        <v>96</v>
      </c>
      <c r="M88" s="22">
        <f>'Рейтинговая таблица организаций'!AK90</f>
        <v>80.8</v>
      </c>
      <c r="N88" s="3">
        <f>'Рейтинговая таблица организаций'!AR90</f>
        <v>100</v>
      </c>
      <c r="O88" s="3">
        <f>'Рейтинговая таблица организаций'!AS90</f>
        <v>99</v>
      </c>
      <c r="P88" s="3">
        <f>'Рейтинговая таблица организаций'!AT90</f>
        <v>100</v>
      </c>
      <c r="Q88" s="22">
        <f>'Рейтинговая таблица организаций'!AU90</f>
        <v>99.6</v>
      </c>
      <c r="R88" s="3">
        <f>'Рейтинговая таблица организаций'!BB90</f>
        <v>100</v>
      </c>
      <c r="S88" s="3">
        <f>'Рейтинговая таблица организаций'!BC90</f>
        <v>99</v>
      </c>
      <c r="T88" s="3">
        <f>'Рейтинговая таблица организаций'!BD90</f>
        <v>100</v>
      </c>
      <c r="U88" s="22">
        <f>'Рейтинговая таблица организаций'!BE90</f>
        <v>99.8</v>
      </c>
      <c r="V88" s="23">
        <f>'Рейтинговая таблица организаций'!BF90</f>
        <v>95.68</v>
      </c>
    </row>
    <row r="89" spans="1:22" x14ac:dyDescent="0.25">
      <c r="A89" s="5">
        <f>'бланки '!D93</f>
        <v>88</v>
      </c>
      <c r="B89" s="5" t="str">
        <f>'Рейтинговая таблица организаций'!B91</f>
        <v>ГБУ ДО»РЕСПУБЛИКАНСКАЯ СПОРТИВНАЯ ШКОЛА ОЛИМПИЙСКОГО РЕЗЕРВА ПО БОКСУ»</v>
      </c>
      <c r="C89" s="3">
        <f>'Рейтинговая таблица организаций'!Q91</f>
        <v>100</v>
      </c>
      <c r="D89" s="3">
        <f>'Рейтинговая таблица организаций'!R91</f>
        <v>100</v>
      </c>
      <c r="E89" s="3">
        <f>'Рейтинговая таблица организаций'!S91</f>
        <v>97</v>
      </c>
      <c r="F89" s="22">
        <f>'Рейтинговая таблица организаций'!T91</f>
        <v>98.8</v>
      </c>
      <c r="G89" s="3">
        <f>'Рейтинговая таблица организаций'!Z91</f>
        <v>100</v>
      </c>
      <c r="H89" s="3">
        <f>'Рейтинговая таблица организаций'!AB91</f>
        <v>96</v>
      </c>
      <c r="I89" s="22">
        <f>'Рейтинговая таблица организаций'!AC91</f>
        <v>98</v>
      </c>
      <c r="J89" s="3">
        <f>'Рейтинговая таблица организаций'!AH91</f>
        <v>60</v>
      </c>
      <c r="K89" s="20">
        <f>'Рейтинговая таблица организаций'!AI91</f>
        <v>100</v>
      </c>
      <c r="L89" s="20">
        <f>'Рейтинговая таблица организаций'!AJ91</f>
        <v>100</v>
      </c>
      <c r="M89" s="22">
        <f>'Рейтинговая таблица организаций'!AK91</f>
        <v>88</v>
      </c>
      <c r="N89" s="3">
        <f>'Рейтинговая таблица организаций'!AR91</f>
        <v>99</v>
      </c>
      <c r="O89" s="3">
        <f>'Рейтинговая таблица организаций'!AS91</f>
        <v>97</v>
      </c>
      <c r="P89" s="3">
        <f>'Рейтинговая таблица организаций'!AT91</f>
        <v>99</v>
      </c>
      <c r="Q89" s="22">
        <f>'Рейтинговая таблица организаций'!AU91</f>
        <v>98.2</v>
      </c>
      <c r="R89" s="3">
        <f>'Рейтинговая таблица организаций'!BB91</f>
        <v>99</v>
      </c>
      <c r="S89" s="3">
        <f>'Рейтинговая таблица организаций'!BC91</f>
        <v>95</v>
      </c>
      <c r="T89" s="3">
        <f>'Рейтинговая таблица организаций'!BD91</f>
        <v>99</v>
      </c>
      <c r="U89" s="22">
        <f>'Рейтинговая таблица организаций'!BE91</f>
        <v>98.2</v>
      </c>
      <c r="V89" s="23">
        <f>'Рейтинговая таблица организаций'!BF91</f>
        <v>96.24</v>
      </c>
    </row>
    <row r="90" spans="1:22" x14ac:dyDescent="0.25">
      <c r="A90" s="5">
        <f>'бланки '!D94</f>
        <v>89</v>
      </c>
      <c r="B90" s="5" t="str">
        <f>'Рейтинговая таблица организаций'!B92</f>
        <v>ГБУДО «РСШОР по дзюдо»</v>
      </c>
      <c r="C90" s="3">
        <f>'Рейтинговая таблица организаций'!Q92</f>
        <v>100</v>
      </c>
      <c r="D90" s="3">
        <f>'Рейтинговая таблица организаций'!R92</f>
        <v>100</v>
      </c>
      <c r="E90" s="3">
        <f>'Рейтинговая таблица организаций'!S92</f>
        <v>98</v>
      </c>
      <c r="F90" s="22">
        <f>'Рейтинговая таблица организаций'!T92</f>
        <v>99.2</v>
      </c>
      <c r="G90" s="3">
        <f>'Рейтинговая таблица организаций'!Z92</f>
        <v>100</v>
      </c>
      <c r="H90" s="3">
        <f>'Рейтинговая таблица организаций'!AB92</f>
        <v>97</v>
      </c>
      <c r="I90" s="22">
        <f>'Рейтинговая таблица организаций'!AC92</f>
        <v>98.5</v>
      </c>
      <c r="J90" s="3">
        <f>'Рейтинговая таблица организаций'!AH92</f>
        <v>80</v>
      </c>
      <c r="K90" s="20">
        <f>'Рейтинговая таблица организаций'!AI92</f>
        <v>100</v>
      </c>
      <c r="L90" s="20">
        <f>'Рейтинговая таблица организаций'!AJ92</f>
        <v>100</v>
      </c>
      <c r="M90" s="22">
        <f>'Рейтинговая таблица организаций'!AK92</f>
        <v>94</v>
      </c>
      <c r="N90" s="3">
        <f>'Рейтинговая таблица организаций'!AR92</f>
        <v>99</v>
      </c>
      <c r="O90" s="3">
        <f>'Рейтинговая таблица организаций'!AS92</f>
        <v>98</v>
      </c>
      <c r="P90" s="3">
        <f>'Рейтинговая таблица организаций'!AT92</f>
        <v>99</v>
      </c>
      <c r="Q90" s="22">
        <f>'Рейтинговая таблица организаций'!AU92</f>
        <v>98.6</v>
      </c>
      <c r="R90" s="3">
        <f>'Рейтинговая таблица организаций'!BB92</f>
        <v>100</v>
      </c>
      <c r="S90" s="3">
        <f>'Рейтинговая таблица организаций'!BC92</f>
        <v>90</v>
      </c>
      <c r="T90" s="3">
        <f>'Рейтинговая таблица организаций'!BD92</f>
        <v>99</v>
      </c>
      <c r="U90" s="22">
        <f>'Рейтинговая таблица организаций'!BE92</f>
        <v>97.5</v>
      </c>
      <c r="V90" s="23">
        <f>'Рейтинговая таблица организаций'!BF92</f>
        <v>97.559999999999988</v>
      </c>
    </row>
    <row r="91" spans="1:22" x14ac:dyDescent="0.25">
      <c r="A91" s="5">
        <f>'бланки '!D95</f>
        <v>90</v>
      </c>
      <c r="B91" s="5" t="str">
        <f>'Рейтинговая таблица организаций'!B93</f>
        <v>ГБУ ДО «РЕСПУБЛИКАНСКАЯ СПОРТИВНАЯ ШКОЛА ПО ВОЛЬНОЙ БОРЬБЕ»</v>
      </c>
      <c r="C91" s="3">
        <f>'Рейтинговая таблица организаций'!Q93</f>
        <v>100</v>
      </c>
      <c r="D91" s="3">
        <f>'Рейтинговая таблица организаций'!R93</f>
        <v>100</v>
      </c>
      <c r="E91" s="3">
        <f>'Рейтинговая таблица организаций'!S93</f>
        <v>96</v>
      </c>
      <c r="F91" s="22">
        <f>'Рейтинговая таблица организаций'!T93</f>
        <v>98.4</v>
      </c>
      <c r="G91" s="3">
        <f>'Рейтинговая таблица организаций'!Z93</f>
        <v>100</v>
      </c>
      <c r="H91" s="3">
        <f>'Рейтинговая таблица организаций'!AB93</f>
        <v>92</v>
      </c>
      <c r="I91" s="22">
        <f>'Рейтинговая таблица организаций'!AC93</f>
        <v>96</v>
      </c>
      <c r="J91" s="3">
        <f>'Рейтинговая таблица организаций'!AH93</f>
        <v>40</v>
      </c>
      <c r="K91" s="20">
        <f>'Рейтинговая таблица организаций'!AI93</f>
        <v>100</v>
      </c>
      <c r="L91" s="20">
        <f>'Рейтинговая таблица организаций'!AJ93</f>
        <v>93</v>
      </c>
      <c r="M91" s="22">
        <f>'Рейтинговая таблица организаций'!AK93</f>
        <v>79.900000000000006</v>
      </c>
      <c r="N91" s="3">
        <f>'Рейтинговая таблица организаций'!AR93</f>
        <v>97</v>
      </c>
      <c r="O91" s="3">
        <f>'Рейтинговая таблица организаций'!AS93</f>
        <v>97</v>
      </c>
      <c r="P91" s="3">
        <f>'Рейтинговая таблица организаций'!AT93</f>
        <v>99</v>
      </c>
      <c r="Q91" s="22">
        <f>'Рейтинговая таблица организаций'!AU93</f>
        <v>97.4</v>
      </c>
      <c r="R91" s="3">
        <f>'Рейтинговая таблица организаций'!BB93</f>
        <v>97</v>
      </c>
      <c r="S91" s="3">
        <f>'Рейтинговая таблица организаций'!BC93</f>
        <v>90</v>
      </c>
      <c r="T91" s="3">
        <f>'Рейтинговая таблица организаций'!BD93</f>
        <v>98</v>
      </c>
      <c r="U91" s="22">
        <f>'Рейтинговая таблица организаций'!BE93</f>
        <v>96.1</v>
      </c>
      <c r="V91" s="23">
        <f>'Рейтинговая таблица организаций'!BF93</f>
        <v>93.560000000000016</v>
      </c>
    </row>
    <row r="92" spans="1:22" x14ac:dyDescent="0.25">
      <c r="A92" s="5">
        <f>'бланки '!D96</f>
        <v>91</v>
      </c>
      <c r="B92" s="5" t="str">
        <f>'Рейтинговая таблица организаций'!B94</f>
        <v>ГБУДО «СШОР  «Экажево»</v>
      </c>
      <c r="C92" s="3">
        <f>'Рейтинговая таблица организаций'!Q94</f>
        <v>100</v>
      </c>
      <c r="D92" s="3">
        <f>'Рейтинговая таблица организаций'!R94</f>
        <v>100</v>
      </c>
      <c r="E92" s="3">
        <f>'Рейтинговая таблица организаций'!S94</f>
        <v>98</v>
      </c>
      <c r="F92" s="22">
        <f>'Рейтинговая таблица организаций'!T94</f>
        <v>99.2</v>
      </c>
      <c r="G92" s="3">
        <f>'Рейтинговая таблица организаций'!Z94</f>
        <v>100</v>
      </c>
      <c r="H92" s="3">
        <f>'Рейтинговая таблица организаций'!AB94</f>
        <v>92</v>
      </c>
      <c r="I92" s="22">
        <f>'Рейтинговая таблица организаций'!AC94</f>
        <v>96</v>
      </c>
      <c r="J92" s="3">
        <f>'Рейтинговая таблица организаций'!AH94</f>
        <v>100</v>
      </c>
      <c r="K92" s="20">
        <f>'Рейтинговая таблица организаций'!AI94</f>
        <v>100</v>
      </c>
      <c r="L92" s="20">
        <f>'Рейтинговая таблица организаций'!AJ94</f>
        <v>100</v>
      </c>
      <c r="M92" s="22">
        <f>'Рейтинговая таблица организаций'!AK94</f>
        <v>100</v>
      </c>
      <c r="N92" s="3">
        <f>'Рейтинговая таблица организаций'!AR94</f>
        <v>98</v>
      </c>
      <c r="O92" s="3">
        <f>'Рейтинговая таблица организаций'!AS94</f>
        <v>98</v>
      </c>
      <c r="P92" s="3">
        <f>'Рейтинговая таблица организаций'!AT94</f>
        <v>99</v>
      </c>
      <c r="Q92" s="22">
        <f>'Рейтинговая таблица организаций'!AU94</f>
        <v>98.2</v>
      </c>
      <c r="R92" s="3">
        <f>'Рейтинговая таблица организаций'!BB94</f>
        <v>98</v>
      </c>
      <c r="S92" s="3">
        <f>'Рейтинговая таблица организаций'!BC94</f>
        <v>90</v>
      </c>
      <c r="T92" s="3">
        <f>'Рейтинговая таблица организаций'!BD94</f>
        <v>99</v>
      </c>
      <c r="U92" s="22">
        <f>'Рейтинговая таблица организаций'!BE94</f>
        <v>96.9</v>
      </c>
      <c r="V92" s="23">
        <f>'Рейтинговая таблица организаций'!BF94</f>
        <v>98.059999999999988</v>
      </c>
    </row>
    <row r="93" spans="1:22" x14ac:dyDescent="0.25">
      <c r="A93" s="5">
        <f>'бланки '!D97</f>
        <v>92</v>
      </c>
      <c r="B93" s="5" t="str">
        <f>'Рейтинговая таблица организаций'!B95</f>
        <v>МКУ ДО «СШ г. Карабулак им. Дзейтова Х.Р.»</v>
      </c>
      <c r="C93" s="3">
        <f>'Рейтинговая таблица организаций'!Q95</f>
        <v>100</v>
      </c>
      <c r="D93" s="3">
        <f>'Рейтинговая таблица организаций'!R95</f>
        <v>100</v>
      </c>
      <c r="E93" s="3">
        <f>'Рейтинговая таблица организаций'!S95</f>
        <v>96</v>
      </c>
      <c r="F93" s="22">
        <f>'Рейтинговая таблица организаций'!T95</f>
        <v>98.4</v>
      </c>
      <c r="G93" s="3">
        <f>'Рейтинговая таблица организаций'!Z95</f>
        <v>100</v>
      </c>
      <c r="H93" s="3">
        <f>'Рейтинговая таблица организаций'!AB95</f>
        <v>95</v>
      </c>
      <c r="I93" s="22">
        <f>'Рейтинговая таблица организаций'!AC95</f>
        <v>97.5</v>
      </c>
      <c r="J93" s="3">
        <f>'Рейтинговая таблица организаций'!AH95</f>
        <v>80</v>
      </c>
      <c r="K93" s="20">
        <f>'Рейтинговая таблица организаций'!AI95</f>
        <v>100</v>
      </c>
      <c r="L93" s="20">
        <f>'Рейтинговая таблица организаций'!AJ95</f>
        <v>94</v>
      </c>
      <c r="M93" s="22">
        <f>'Рейтинговая таблица организаций'!AK95</f>
        <v>92.2</v>
      </c>
      <c r="N93" s="3">
        <f>'Рейтинговая таблица организаций'!AR95</f>
        <v>98</v>
      </c>
      <c r="O93" s="3">
        <f>'Рейтинговая таблица организаций'!AS95</f>
        <v>98</v>
      </c>
      <c r="P93" s="3">
        <f>'Рейтинговая таблица организаций'!AT95</f>
        <v>99</v>
      </c>
      <c r="Q93" s="22">
        <f>'Рейтинговая таблица организаций'!AU95</f>
        <v>98.2</v>
      </c>
      <c r="R93" s="3">
        <f>'Рейтинговая таблица организаций'!BB95</f>
        <v>96</v>
      </c>
      <c r="S93" s="3">
        <f>'Рейтинговая таблица организаций'!BC95</f>
        <v>91</v>
      </c>
      <c r="T93" s="3">
        <f>'Рейтинговая таблица организаций'!BD95</f>
        <v>98</v>
      </c>
      <c r="U93" s="22">
        <f>'Рейтинговая таблица организаций'!BE95</f>
        <v>96</v>
      </c>
      <c r="V93" s="23">
        <f>'Рейтинговая таблица организаций'!BF95</f>
        <v>96.460000000000008</v>
      </c>
    </row>
    <row r="94" spans="1:22" x14ac:dyDescent="0.25">
      <c r="A94" s="5">
        <f>'бланки '!D98</f>
        <v>93</v>
      </c>
      <c r="B94" s="5" t="str">
        <f>'Рейтинговая таблица организаций'!B96</f>
        <v>МКУДО «СШ ИМ. И.ТУМГОЕВА»</v>
      </c>
      <c r="C94" s="3">
        <f>'Рейтинговая таблица организаций'!Q96</f>
        <v>100</v>
      </c>
      <c r="D94" s="3">
        <f>'Рейтинговая таблица организаций'!R96</f>
        <v>100</v>
      </c>
      <c r="E94" s="3">
        <f>'Рейтинговая таблица организаций'!S96</f>
        <v>96</v>
      </c>
      <c r="F94" s="22">
        <f>'Рейтинговая таблица организаций'!T96</f>
        <v>98.4</v>
      </c>
      <c r="G94" s="3">
        <f>'Рейтинговая таблица организаций'!Z96</f>
        <v>100</v>
      </c>
      <c r="H94" s="3">
        <f>'Рейтинговая таблица организаций'!AB96</f>
        <v>98</v>
      </c>
      <c r="I94" s="22">
        <f>'Рейтинговая таблица организаций'!AC96</f>
        <v>99</v>
      </c>
      <c r="J94" s="3">
        <f>'Рейтинговая таблица организаций'!AH96</f>
        <v>60</v>
      </c>
      <c r="K94" s="20">
        <f>'Рейтинговая таблица организаций'!AI96</f>
        <v>100</v>
      </c>
      <c r="L94" s="20">
        <f>'Рейтинговая таблица организаций'!AJ96</f>
        <v>100</v>
      </c>
      <c r="M94" s="22">
        <f>'Рейтинговая таблица организаций'!AK96</f>
        <v>88</v>
      </c>
      <c r="N94" s="3">
        <f>'Рейтинговая таблица организаций'!AR96</f>
        <v>100</v>
      </c>
      <c r="O94" s="3">
        <f>'Рейтинговая таблица организаций'!AS96</f>
        <v>98</v>
      </c>
      <c r="P94" s="3">
        <f>'Рейтинговая таблица организаций'!AT96</f>
        <v>99</v>
      </c>
      <c r="Q94" s="22">
        <f>'Рейтинговая таблица организаций'!AU96</f>
        <v>99</v>
      </c>
      <c r="R94" s="3">
        <f>'Рейтинговая таблица организаций'!BB96</f>
        <v>99</v>
      </c>
      <c r="S94" s="3">
        <f>'Рейтинговая таблица организаций'!BC96</f>
        <v>96</v>
      </c>
      <c r="T94" s="3">
        <f>'Рейтинговая таблица организаций'!BD96</f>
        <v>99</v>
      </c>
      <c r="U94" s="22">
        <f>'Рейтинговая таблица организаций'!BE96</f>
        <v>98.4</v>
      </c>
      <c r="V94" s="23">
        <f>'Рейтинговая таблица организаций'!BF96</f>
        <v>96.559999999999988</v>
      </c>
    </row>
    <row r="95" spans="1:22" x14ac:dyDescent="0.25">
      <c r="A95" s="5">
        <f>'бланки '!D99</f>
        <v>94</v>
      </c>
      <c r="B95" s="5" t="str">
        <f>'Рейтинговая таблица организаций'!B97</f>
        <v>МКУ ДО СПОРТИВНАЯ ШКОЛА «ЧЕМПИОН С.П. ЯНДАРЕ» АДМИНИСТРАЦИИ НАЗРАНОВСКОГО МУНИЦИПАЛЬНОГО РАЙОНА</v>
      </c>
      <c r="C95" s="3">
        <f>'Рейтинговая таблица организаций'!Q97</f>
        <v>100</v>
      </c>
      <c r="D95" s="3">
        <f>'Рейтинговая таблица организаций'!R97</f>
        <v>100</v>
      </c>
      <c r="E95" s="3">
        <f>'Рейтинговая таблица организаций'!S97</f>
        <v>93</v>
      </c>
      <c r="F95" s="22">
        <f>'Рейтинговая таблица организаций'!T97</f>
        <v>97.2</v>
      </c>
      <c r="G95" s="3">
        <f>'Рейтинговая таблица организаций'!Z97</f>
        <v>100</v>
      </c>
      <c r="H95" s="3">
        <f>'Рейтинговая таблица организаций'!AB97</f>
        <v>93</v>
      </c>
      <c r="I95" s="22">
        <f>'Рейтинговая таблица организаций'!AC97</f>
        <v>96.5</v>
      </c>
      <c r="J95" s="3">
        <f>'Рейтинговая таблица организаций'!AH97</f>
        <v>80</v>
      </c>
      <c r="K95" s="20">
        <f>'Рейтинговая таблица организаций'!AI97</f>
        <v>100</v>
      </c>
      <c r="L95" s="20">
        <f>'Рейтинговая таблица организаций'!AJ97</f>
        <v>90</v>
      </c>
      <c r="M95" s="22">
        <f>'Рейтинговая таблица организаций'!AK97</f>
        <v>91</v>
      </c>
      <c r="N95" s="3">
        <f>'Рейтинговая таблица организаций'!AR97</f>
        <v>96</v>
      </c>
      <c r="O95" s="3">
        <f>'Рейтинговая таблица организаций'!AS97</f>
        <v>95</v>
      </c>
      <c r="P95" s="3">
        <f>'Рейтинговая таблица организаций'!AT97</f>
        <v>96</v>
      </c>
      <c r="Q95" s="22">
        <f>'Рейтинговая таблица организаций'!AU97</f>
        <v>95.6</v>
      </c>
      <c r="R95" s="3">
        <f>'Рейтинговая таблица организаций'!BB97</f>
        <v>98</v>
      </c>
      <c r="S95" s="3">
        <f>'Рейтинговая таблица организаций'!BC97</f>
        <v>96</v>
      </c>
      <c r="T95" s="3">
        <f>'Рейтинговая таблица организаций'!BD97</f>
        <v>97</v>
      </c>
      <c r="U95" s="22">
        <f>'Рейтинговая таблица организаций'!BE97</f>
        <v>97.1</v>
      </c>
      <c r="V95" s="23">
        <f>'Рейтинговая таблица организаций'!BF97</f>
        <v>95.47999999999999</v>
      </c>
    </row>
    <row r="96" spans="1:22" x14ac:dyDescent="0.25">
      <c r="A96" s="5">
        <f>'бланки '!D100</f>
        <v>95</v>
      </c>
      <c r="B96" s="5" t="str">
        <f>'Рейтинговая таблица организаций'!B98</f>
        <v>МКУ ДО ДЕТСКО-ЮНОШЕСКАЯ СПОРТИВНАЯ ШКОЛА «ИМЕНИ АЛБОГАЧИЕВОЙ ЛЕЙЛЫ СУЛТАНОВНЫ» С.П.АЛИ-ЮРТ</v>
      </c>
      <c r="C96" s="3">
        <f>'Рейтинговая таблица организаций'!Q98</f>
        <v>100</v>
      </c>
      <c r="D96" s="3">
        <f>'Рейтинговая таблица организаций'!R98</f>
        <v>100</v>
      </c>
      <c r="E96" s="3">
        <f>'Рейтинговая таблица организаций'!S98</f>
        <v>98</v>
      </c>
      <c r="F96" s="22">
        <f>'Рейтинговая таблица организаций'!T98</f>
        <v>99.2</v>
      </c>
      <c r="G96" s="3">
        <f>'Рейтинговая таблица организаций'!Z98</f>
        <v>100</v>
      </c>
      <c r="H96" s="3">
        <f>'Рейтинговая таблица организаций'!AB98</f>
        <v>97</v>
      </c>
      <c r="I96" s="22">
        <f>'Рейтинговая таблица организаций'!AC98</f>
        <v>98.5</v>
      </c>
      <c r="J96" s="3">
        <f>'Рейтинговая таблица организаций'!AH98</f>
        <v>80</v>
      </c>
      <c r="K96" s="20">
        <f>'Рейтинговая таблица организаций'!AI98</f>
        <v>100</v>
      </c>
      <c r="L96" s="20">
        <f>'Рейтинговая таблица организаций'!AJ98</f>
        <v>100</v>
      </c>
      <c r="M96" s="22">
        <f>'Рейтинговая таблица организаций'!AK98</f>
        <v>94</v>
      </c>
      <c r="N96" s="3">
        <f>'Рейтинговая таблица организаций'!AR98</f>
        <v>98</v>
      </c>
      <c r="O96" s="3">
        <f>'Рейтинговая таблица организаций'!AS98</f>
        <v>99</v>
      </c>
      <c r="P96" s="3">
        <f>'Рейтинговая таблица организаций'!AT98</f>
        <v>99</v>
      </c>
      <c r="Q96" s="22">
        <f>'Рейтинговая таблица организаций'!AU98</f>
        <v>98.6</v>
      </c>
      <c r="R96" s="3">
        <f>'Рейтинговая таблица организаций'!BB98</f>
        <v>99</v>
      </c>
      <c r="S96" s="3">
        <f>'Рейтинговая таблица организаций'!BC98</f>
        <v>98</v>
      </c>
      <c r="T96" s="3">
        <f>'Рейтинговая таблица организаций'!BD98</f>
        <v>98</v>
      </c>
      <c r="U96" s="22">
        <f>'Рейтинговая таблица организаций'!BE98</f>
        <v>98.3</v>
      </c>
      <c r="V96" s="23">
        <f>'Рейтинговая таблица организаций'!BF98</f>
        <v>97.72</v>
      </c>
    </row>
    <row r="97" spans="1:22" x14ac:dyDescent="0.25">
      <c r="A97" s="5">
        <f>'бланки '!D101</f>
        <v>96</v>
      </c>
      <c r="B97" s="5" t="str">
        <f>'Рейтинговая таблица организаций'!B99</f>
        <v>МКУ ДО»ДЕТСКО-ЮНОШЕСКАЯ СПОРТИВНАЯ ШКОЛА СУНЖЕНСКОГО МУНИЦИПАЛЬНОГО РАЙОНА»</v>
      </c>
      <c r="C97" s="3">
        <f>'Рейтинговая таблица организаций'!Q99</f>
        <v>100</v>
      </c>
      <c r="D97" s="3">
        <f>'Рейтинговая таблица организаций'!R99</f>
        <v>100</v>
      </c>
      <c r="E97" s="3">
        <f>'Рейтинговая таблица организаций'!S99</f>
        <v>97</v>
      </c>
      <c r="F97" s="22">
        <f>'Рейтинговая таблица организаций'!T99</f>
        <v>98.8</v>
      </c>
      <c r="G97" s="3">
        <f>'Рейтинговая таблица организаций'!Z99</f>
        <v>100</v>
      </c>
      <c r="H97" s="3">
        <f>'Рейтинговая таблица организаций'!AB99</f>
        <v>94</v>
      </c>
      <c r="I97" s="22">
        <f>'Рейтинговая таблица организаций'!AC99</f>
        <v>97</v>
      </c>
      <c r="J97" s="3">
        <f>'Рейтинговая таблица организаций'!AH99</f>
        <v>80</v>
      </c>
      <c r="K97" s="20">
        <f>'Рейтинговая таблица организаций'!AI99</f>
        <v>100</v>
      </c>
      <c r="L97" s="20">
        <f>'Рейтинговая таблица организаций'!AJ99</f>
        <v>100</v>
      </c>
      <c r="M97" s="22">
        <f>'Рейтинговая таблица организаций'!AK99</f>
        <v>94</v>
      </c>
      <c r="N97" s="3">
        <f>'Рейтинговая таблица организаций'!AR99</f>
        <v>99</v>
      </c>
      <c r="O97" s="3">
        <f>'Рейтинговая таблица организаций'!AS99</f>
        <v>97</v>
      </c>
      <c r="P97" s="3">
        <f>'Рейтинговая таблица организаций'!AT99</f>
        <v>99</v>
      </c>
      <c r="Q97" s="22">
        <f>'Рейтинговая таблица организаций'!AU99</f>
        <v>98.2</v>
      </c>
      <c r="R97" s="3">
        <f>'Рейтинговая таблица организаций'!BB99</f>
        <v>99</v>
      </c>
      <c r="S97" s="3">
        <f>'Рейтинговая таблица организаций'!BC99</f>
        <v>94</v>
      </c>
      <c r="T97" s="3">
        <f>'Рейтинговая таблица организаций'!BD99</f>
        <v>97</v>
      </c>
      <c r="U97" s="22">
        <f>'Рейтинговая таблица организаций'!BE99</f>
        <v>97</v>
      </c>
      <c r="V97" s="23">
        <f>'Рейтинговая таблица организаций'!BF99</f>
        <v>97</v>
      </c>
    </row>
    <row r="98" spans="1:22" x14ac:dyDescent="0.25">
      <c r="A98" s="5">
        <f>'бланки '!D102</f>
        <v>97</v>
      </c>
      <c r="B98" s="5" t="str">
        <f>'Рейтинговая таблица организаций'!B100</f>
        <v>МКУ ДО «детско-юношеская спортивная школа» Джейрахского муниципального района</v>
      </c>
      <c r="C98" s="3">
        <f>'Рейтинговая таблица организаций'!Q100</f>
        <v>100</v>
      </c>
      <c r="D98" s="3">
        <f>'Рейтинговая таблица организаций'!R100</f>
        <v>100</v>
      </c>
      <c r="E98" s="3">
        <f>'Рейтинговая таблица организаций'!S100</f>
        <v>100</v>
      </c>
      <c r="F98" s="22">
        <f>'Рейтинговая таблица организаций'!T100</f>
        <v>100</v>
      </c>
      <c r="G98" s="3">
        <f>'Рейтинговая таблица организаций'!Z100</f>
        <v>100</v>
      </c>
      <c r="H98" s="3">
        <f>'Рейтинговая таблица организаций'!AB100</f>
        <v>96</v>
      </c>
      <c r="I98" s="22">
        <f>'Рейтинговая таблица организаций'!AC100</f>
        <v>98</v>
      </c>
      <c r="J98" s="3">
        <f>'Рейтинговая таблица организаций'!AH100</f>
        <v>60</v>
      </c>
      <c r="K98" s="20">
        <f>'Рейтинговая таблица организаций'!AI100</f>
        <v>100</v>
      </c>
      <c r="L98" s="20">
        <f>'Рейтинговая таблица организаций'!AJ100</f>
        <v>100</v>
      </c>
      <c r="M98" s="22">
        <f>'Рейтинговая таблица организаций'!AK100</f>
        <v>88</v>
      </c>
      <c r="N98" s="3">
        <f>'Рейтинговая таблица организаций'!AR100</f>
        <v>100</v>
      </c>
      <c r="O98" s="3">
        <f>'Рейтинговая таблица организаций'!AS100</f>
        <v>96</v>
      </c>
      <c r="P98" s="3">
        <f>'Рейтинговая таблица организаций'!AT100</f>
        <v>97</v>
      </c>
      <c r="Q98" s="22">
        <f>'Рейтинговая таблица организаций'!AU100</f>
        <v>97.8</v>
      </c>
      <c r="R98" s="3">
        <f>'Рейтинговая таблица организаций'!BB100</f>
        <v>100</v>
      </c>
      <c r="S98" s="3">
        <f>'Рейтинговая таблица организаций'!BC100</f>
        <v>98</v>
      </c>
      <c r="T98" s="3">
        <f>'Рейтинговая таблица организаций'!BD100</f>
        <v>100</v>
      </c>
      <c r="U98" s="22">
        <f>'Рейтинговая таблица организаций'!BE100</f>
        <v>99.6</v>
      </c>
      <c r="V98" s="23">
        <f>'Рейтинговая таблица организаций'!BF100</f>
        <v>96.679999999999993</v>
      </c>
    </row>
    <row r="99" spans="1:22" x14ac:dyDescent="0.25">
      <c r="A99" s="5">
        <f>'бланки '!D103</f>
        <v>98</v>
      </c>
      <c r="B99" s="5" t="str">
        <f>'Рейтинговая таблица организаций'!B101</f>
        <v>МКУ ДО «СШ по шахматам Сунженского муниципального района»</v>
      </c>
      <c r="C99" s="3">
        <f>'Рейтинговая таблица организаций'!Q101</f>
        <v>100</v>
      </c>
      <c r="D99" s="3">
        <f>'Рейтинговая таблица организаций'!R101</f>
        <v>100</v>
      </c>
      <c r="E99" s="3">
        <f>'Рейтинговая таблица организаций'!S101</f>
        <v>99</v>
      </c>
      <c r="F99" s="22">
        <f>'Рейтинговая таблица организаций'!T101</f>
        <v>99.6</v>
      </c>
      <c r="G99" s="3">
        <f>'Рейтинговая таблица организаций'!Z101</f>
        <v>100</v>
      </c>
      <c r="H99" s="3">
        <f>'Рейтинговая таблица организаций'!AB101</f>
        <v>100</v>
      </c>
      <c r="I99" s="22">
        <f>'Рейтинговая таблица организаций'!AC101</f>
        <v>100</v>
      </c>
      <c r="J99" s="3">
        <f>'Рейтинговая таблица организаций'!AH101</f>
        <v>20</v>
      </c>
      <c r="K99" s="20">
        <f>'Рейтинговая таблица организаций'!AI101</f>
        <v>100</v>
      </c>
      <c r="L99" s="20">
        <f>'Рейтинговая таблица организаций'!AJ101</f>
        <v>100</v>
      </c>
      <c r="M99" s="22">
        <f>'Рейтинговая таблица организаций'!AK101</f>
        <v>76</v>
      </c>
      <c r="N99" s="3">
        <f>'Рейтинговая таблица организаций'!AR101</f>
        <v>100</v>
      </c>
      <c r="O99" s="3">
        <f>'Рейтинговая таблица организаций'!AS101</f>
        <v>100</v>
      </c>
      <c r="P99" s="3">
        <f>'Рейтинговая таблица организаций'!AT101</f>
        <v>100</v>
      </c>
      <c r="Q99" s="22">
        <f>'Рейтинговая таблица организаций'!AU101</f>
        <v>100</v>
      </c>
      <c r="R99" s="3">
        <f>'Рейтинговая таблица организаций'!BB101</f>
        <v>100</v>
      </c>
      <c r="S99" s="3">
        <f>'Рейтинговая таблица организаций'!BC101</f>
        <v>100</v>
      </c>
      <c r="T99" s="3">
        <f>'Рейтинговая таблица организаций'!BD101</f>
        <v>100</v>
      </c>
      <c r="U99" s="22">
        <f>'Рейтинговая таблица организаций'!BE101</f>
        <v>100</v>
      </c>
      <c r="V99" s="23">
        <f>'Рейтинговая таблица организаций'!BF101</f>
        <v>95.12</v>
      </c>
    </row>
    <row r="100" spans="1:22" x14ac:dyDescent="0.25">
      <c r="A100" s="5">
        <f>'бланки '!D104</f>
        <v>99</v>
      </c>
      <c r="B100" s="5" t="str">
        <f>'Рейтинговая таблица организаций'!B102</f>
        <v>МКУДО «СШ С.П.ПЛИЕВО»</v>
      </c>
      <c r="C100" s="3">
        <f>'Рейтинговая таблица организаций'!Q102</f>
        <v>100</v>
      </c>
      <c r="D100" s="3">
        <f>'Рейтинговая таблица организаций'!R102</f>
        <v>100</v>
      </c>
      <c r="E100" s="3">
        <f>'Рейтинговая таблица организаций'!S102</f>
        <v>96</v>
      </c>
      <c r="F100" s="22">
        <f>'Рейтинговая таблица организаций'!T102</f>
        <v>98.4</v>
      </c>
      <c r="G100" s="3">
        <f>'Рейтинговая таблица организаций'!Z102</f>
        <v>100</v>
      </c>
      <c r="H100" s="3">
        <f>'Рейтинговая таблица организаций'!AB102</f>
        <v>92</v>
      </c>
      <c r="I100" s="22">
        <f>'Рейтинговая таблица организаций'!AC102</f>
        <v>96</v>
      </c>
      <c r="J100" s="3">
        <f>'Рейтинговая таблица организаций'!AH102</f>
        <v>40</v>
      </c>
      <c r="K100" s="20">
        <f>'Рейтинговая таблица организаций'!AI102</f>
        <v>100</v>
      </c>
      <c r="L100" s="20">
        <f>'Рейтинговая таблица организаций'!AJ102</f>
        <v>92</v>
      </c>
      <c r="M100" s="22">
        <f>'Рейтинговая таблица организаций'!AK102</f>
        <v>79.599999999999994</v>
      </c>
      <c r="N100" s="3">
        <f>'Рейтинговая таблица организаций'!AR102</f>
        <v>96</v>
      </c>
      <c r="O100" s="3">
        <f>'Рейтинговая таблица организаций'!AS102</f>
        <v>96</v>
      </c>
      <c r="P100" s="3">
        <f>'Рейтинговая таблица организаций'!AT102</f>
        <v>99</v>
      </c>
      <c r="Q100" s="22">
        <f>'Рейтинговая таблица организаций'!AU102</f>
        <v>96.6</v>
      </c>
      <c r="R100" s="3">
        <f>'Рейтинговая таблица организаций'!BB102</f>
        <v>98</v>
      </c>
      <c r="S100" s="3">
        <f>'Рейтинговая таблица организаций'!BC102</f>
        <v>92</v>
      </c>
      <c r="T100" s="3">
        <f>'Рейтинговая таблица организаций'!BD102</f>
        <v>98</v>
      </c>
      <c r="U100" s="22">
        <f>'Рейтинговая таблица организаций'!BE102</f>
        <v>96.8</v>
      </c>
      <c r="V100" s="23">
        <f>'Рейтинговая таблица организаций'!BF102</f>
        <v>93.48</v>
      </c>
    </row>
    <row r="101" spans="1:22" x14ac:dyDescent="0.25">
      <c r="A101" s="5">
        <f>'бланки '!D105</f>
        <v>100</v>
      </c>
      <c r="B101" s="5" t="str">
        <f>'Рейтинговая таблица организаций'!B103</f>
        <v>МКУ ДО «Спортивная Школа «Галашки»</v>
      </c>
      <c r="C101" s="3">
        <f>'Рейтинговая таблица организаций'!Q103</f>
        <v>100</v>
      </c>
      <c r="D101" s="3">
        <f>'Рейтинговая таблица организаций'!R103</f>
        <v>100</v>
      </c>
      <c r="E101" s="3">
        <f>'Рейтинговая таблица организаций'!S103</f>
        <v>99</v>
      </c>
      <c r="F101" s="22">
        <f>'Рейтинговая таблица организаций'!T103</f>
        <v>99.6</v>
      </c>
      <c r="G101" s="3">
        <f>'Рейтинговая таблица организаций'!Z103</f>
        <v>100</v>
      </c>
      <c r="H101" s="3">
        <f>'Рейтинговая таблица организаций'!AB103</f>
        <v>98</v>
      </c>
      <c r="I101" s="22">
        <f>'Рейтинговая таблица организаций'!AC103</f>
        <v>99</v>
      </c>
      <c r="J101" s="3">
        <f>'Рейтинговая таблица организаций'!AH103</f>
        <v>60</v>
      </c>
      <c r="K101" s="20">
        <f>'Рейтинговая таблица организаций'!AI103</f>
        <v>100</v>
      </c>
      <c r="L101" s="20">
        <f>'Рейтинговая таблица организаций'!AJ103</f>
        <v>100</v>
      </c>
      <c r="M101" s="22">
        <f>'Рейтинговая таблица организаций'!AK103</f>
        <v>88</v>
      </c>
      <c r="N101" s="3">
        <f>'Рейтинговая таблица организаций'!AR103</f>
        <v>99</v>
      </c>
      <c r="O101" s="3">
        <f>'Рейтинговая таблица организаций'!AS103</f>
        <v>99</v>
      </c>
      <c r="P101" s="3">
        <f>'Рейтинговая таблица организаций'!AT103</f>
        <v>99</v>
      </c>
      <c r="Q101" s="22">
        <f>'Рейтинговая таблица организаций'!AU103</f>
        <v>99</v>
      </c>
      <c r="R101" s="3">
        <f>'Рейтинговая таблица организаций'!BB103</f>
        <v>98</v>
      </c>
      <c r="S101" s="3">
        <f>'Рейтинговая таблица организаций'!BC103</f>
        <v>90</v>
      </c>
      <c r="T101" s="3">
        <f>'Рейтинговая таблица организаций'!BD103</f>
        <v>99</v>
      </c>
      <c r="U101" s="22">
        <f>'Рейтинговая таблица организаций'!BE103</f>
        <v>96.9</v>
      </c>
      <c r="V101" s="23">
        <f>'Рейтинговая таблица организаций'!BF103</f>
        <v>96.5</v>
      </c>
    </row>
    <row r="102" spans="1:22" x14ac:dyDescent="0.25">
      <c r="A102" s="5" t="e">
        <f>'бланки '!#REF!</f>
        <v>#REF!</v>
      </c>
      <c r="B102" s="5" t="e">
        <f>'Рейтинговая таблица организаций'!#REF!</f>
        <v>#REF!</v>
      </c>
      <c r="C102" s="22">
        <f t="shared" ref="C102:V102" si="0">AVERAGE(C2:C101)</f>
        <v>100</v>
      </c>
      <c r="D102" s="22">
        <f t="shared" si="0"/>
        <v>100</v>
      </c>
      <c r="E102" s="22">
        <f t="shared" si="0"/>
        <v>97.48</v>
      </c>
      <c r="F102" s="22">
        <f t="shared" si="0"/>
        <v>98.992000000000004</v>
      </c>
      <c r="G102" s="22">
        <f t="shared" si="0"/>
        <v>100</v>
      </c>
      <c r="H102" s="22">
        <f t="shared" si="0"/>
        <v>96.33</v>
      </c>
      <c r="I102" s="22">
        <f t="shared" si="0"/>
        <v>98.165000000000006</v>
      </c>
      <c r="J102" s="22">
        <f t="shared" si="0"/>
        <v>64.400000000000006</v>
      </c>
      <c r="K102" s="22">
        <f t="shared" si="0"/>
        <v>85.2</v>
      </c>
      <c r="L102" s="22">
        <f t="shared" si="0"/>
        <v>96.98</v>
      </c>
      <c r="M102" s="22">
        <f t="shared" si="0"/>
        <v>82.493999999999971</v>
      </c>
      <c r="N102" s="22">
        <f t="shared" si="0"/>
        <v>97.86</v>
      </c>
      <c r="O102" s="22">
        <f t="shared" si="0"/>
        <v>98.16</v>
      </c>
      <c r="P102" s="22">
        <f t="shared" si="0"/>
        <v>98.85</v>
      </c>
      <c r="Q102" s="22">
        <f t="shared" si="0"/>
        <v>98.178000000000068</v>
      </c>
      <c r="R102" s="22">
        <f t="shared" si="0"/>
        <v>97.22</v>
      </c>
      <c r="S102" s="22">
        <f t="shared" si="0"/>
        <v>96.91</v>
      </c>
      <c r="T102" s="22">
        <f t="shared" si="0"/>
        <v>97.96</v>
      </c>
      <c r="U102" s="22">
        <f t="shared" si="0"/>
        <v>97.527999999999992</v>
      </c>
      <c r="V102" s="22">
        <f t="shared" si="0"/>
        <v>95.071399999999983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Матрица бас гов</vt:lpstr>
      <vt:lpstr>ИТОГ</vt:lpstr>
      <vt:lpstr>Рейтинговая таблица организаций</vt:lpstr>
      <vt:lpstr>Численность</vt:lpstr>
      <vt:lpstr>бланки </vt:lpstr>
      <vt:lpstr>описание</vt:lpstr>
      <vt:lpstr>анкеты</vt:lpstr>
      <vt:lpstr>Критерии и показатели</vt:lpstr>
      <vt:lpstr>Лист3</vt:lpstr>
      <vt:lpstr>для таблиц</vt:lpstr>
    </vt:vector>
  </TitlesOfParts>
  <Company>ООО АктивМаркетинг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Нелли Навахо</cp:lastModifiedBy>
  <dcterms:created xsi:type="dcterms:W3CDTF">2019-06-09T22:16:24Z</dcterms:created>
  <dcterms:modified xsi:type="dcterms:W3CDTF">2024-10-12T05:07:55Z</dcterms:modified>
</cp:coreProperties>
</file>